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xr:revisionPtr revIDLastSave="0" documentId="13_ncr:1_{8A8A7564-6507-4334-B1AD-270ECED4617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Q19" i="4" s="1"/>
  <c r="R19" i="4" s="1"/>
  <c r="P17" i="4"/>
  <c r="Q16" i="4" s="1"/>
  <c r="P14" i="4"/>
  <c r="P13" i="4"/>
  <c r="P12" i="4"/>
  <c r="Q13" i="4" s="1"/>
  <c r="P21" i="4"/>
  <c r="P20" i="4"/>
  <c r="P16" i="4"/>
  <c r="P15" i="4"/>
  <c r="Q15" i="4"/>
  <c r="Q14" i="4"/>
  <c r="Q20" i="4"/>
  <c r="R20" i="4"/>
  <c r="S20" i="4" s="1"/>
  <c r="T20" i="4" s="1"/>
  <c r="U20" i="4" s="1"/>
  <c r="Q21" i="4"/>
  <c r="R21" i="4"/>
  <c r="S21" i="4"/>
  <c r="T21" i="4" s="1"/>
  <c r="U21" i="4" s="1"/>
  <c r="V21" i="4" s="1"/>
  <c r="W21" i="4" s="1"/>
  <c r="X21" i="4" s="1"/>
  <c r="Y21" i="4" s="1"/>
  <c r="Z21" i="4" s="1"/>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H112" i="6" s="1"/>
  <c r="B111" i="6"/>
  <c r="G111" i="6" s="1"/>
  <c r="B110" i="6"/>
  <c r="B109" i="6"/>
  <c r="B108" i="6"/>
  <c r="B107" i="6"/>
  <c r="B106" i="6"/>
  <c r="B105" i="6"/>
  <c r="B104" i="6"/>
  <c r="B103" i="6"/>
  <c r="B102" i="6"/>
  <c r="B101" i="6"/>
  <c r="B100" i="6"/>
  <c r="B99" i="6"/>
  <c r="B98" i="6"/>
  <c r="B96" i="6"/>
  <c r="B95" i="6"/>
  <c r="B94" i="6"/>
  <c r="G94" i="6" s="1"/>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G12" i="6" s="1"/>
  <c r="H12" i="6" s="1"/>
  <c r="D12" i="6" s="1"/>
  <c r="B11" i="6"/>
  <c r="G11" i="6" s="1"/>
  <c r="H11" i="6" s="1"/>
  <c r="B10" i="6"/>
  <c r="G10" i="6" s="1"/>
  <c r="H10" i="6" s="1"/>
  <c r="D10" i="6" s="1"/>
  <c r="B9" i="6"/>
  <c r="G9" i="6" s="1"/>
  <c r="H9" i="6" s="1"/>
  <c r="D9" i="6" s="1"/>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s="1"/>
  <c r="U51" i="4" s="1"/>
  <c r="S50" i="4"/>
  <c r="S49" i="4"/>
  <c r="S48" i="4"/>
  <c r="S47" i="4"/>
  <c r="T47" i="4" s="1"/>
  <c r="S46" i="4"/>
  <c r="S45" i="4"/>
  <c r="S44" i="4"/>
  <c r="T45"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6" i="5" s="1"/>
  <c r="J75" i="6"/>
  <c r="J73" i="6"/>
  <c r="C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J74" i="6"/>
  <c r="G66" i="6"/>
  <c r="G65" i="6"/>
  <c r="G64" i="6"/>
  <c r="G63" i="6"/>
  <c r="G62" i="6"/>
  <c r="G55" i="6"/>
  <c r="G54" i="6"/>
  <c r="G53" i="6"/>
  <c r="G52" i="6"/>
  <c r="G51" i="6"/>
  <c r="G50" i="6"/>
  <c r="G44" i="6"/>
  <c r="G43" i="6"/>
  <c r="G42" i="6"/>
  <c r="G41" i="6"/>
  <c r="G40" i="6"/>
  <c r="G39" i="6"/>
  <c r="G33" i="6"/>
  <c r="G32" i="6"/>
  <c r="G31" i="6"/>
  <c r="G30" i="6"/>
  <c r="G29" i="6"/>
  <c r="G28" i="6"/>
  <c r="G17" i="6"/>
  <c r="C37" i="6"/>
  <c r="C36" i="6"/>
  <c r="C35" i="6"/>
  <c r="C34" i="6"/>
  <c r="I33" i="6"/>
  <c r="J33" i="6"/>
  <c r="I32" i="6"/>
  <c r="J32" i="6"/>
  <c r="I31" i="6"/>
  <c r="J31" i="6"/>
  <c r="I30" i="6"/>
  <c r="J30" i="6"/>
  <c r="I29" i="6"/>
  <c r="J29" i="6"/>
  <c r="B155" i="5"/>
  <c r="B156" i="5"/>
  <c r="B190" i="5"/>
  <c r="B191" i="5"/>
  <c r="B289" i="5"/>
  <c r="B290" i="5"/>
  <c r="B347" i="5"/>
  <c r="B348" i="5"/>
  <c r="B394" i="5"/>
  <c r="B395"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5" i="6"/>
  <c r="G96" i="6"/>
  <c r="G98" i="6"/>
  <c r="G99" i="6"/>
  <c r="G108" i="6"/>
  <c r="G109" i="6"/>
  <c r="G110" i="6"/>
  <c r="G13" i="6"/>
  <c r="H13" i="6"/>
  <c r="D13" i="6" s="1"/>
  <c r="G5" i="6"/>
  <c r="H5" i="6" s="1"/>
  <c r="D5" i="6" s="1"/>
  <c r="F6" i="6"/>
  <c r="G6" i="6"/>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7" i="5" l="1"/>
  <c r="B14" i="5"/>
  <c r="B8" i="5"/>
  <c r="C5" i="5"/>
  <c r="B9" i="5"/>
  <c r="C6" i="5"/>
  <c r="B10" i="5"/>
  <c r="B13" i="5"/>
  <c r="C7" i="5"/>
  <c r="F124" i="6" s="1"/>
  <c r="C124" i="6" s="1"/>
  <c r="B11" i="5"/>
  <c r="C8" i="5"/>
  <c r="B12" i="5"/>
  <c r="C9" i="5"/>
  <c r="C14" i="5"/>
  <c r="C10" i="5"/>
  <c r="C13" i="5"/>
  <c r="C11" i="5"/>
  <c r="C12" i="5"/>
  <c r="B5" i="5"/>
  <c r="C15" i="6"/>
  <c r="T50" i="4"/>
  <c r="Q18" i="4"/>
  <c r="T46" i="4"/>
  <c r="U46" i="4" s="1"/>
  <c r="R15" i="4"/>
  <c r="R16" i="4"/>
  <c r="V20" i="4"/>
  <c r="W20" i="4" s="1"/>
  <c r="X20" i="4" s="1"/>
  <c r="Y20" i="4" s="1"/>
  <c r="Z20" i="4" s="1"/>
  <c r="Q17" i="4"/>
  <c r="T49" i="4"/>
  <c r="U49" i="4" s="1"/>
  <c r="T48" i="4"/>
  <c r="U48" i="4" s="1"/>
  <c r="U50" i="4"/>
  <c r="V50" i="4" s="1"/>
  <c r="T44" i="4"/>
  <c r="U44" i="4" s="1"/>
  <c r="T42" i="4"/>
  <c r="U42" i="4" s="1"/>
  <c r="V51" i="4"/>
  <c r="W51" i="4" s="1"/>
  <c r="R14" i="4"/>
  <c r="R13" i="4"/>
  <c r="Q12" i="4"/>
  <c r="R12" i="4" s="1"/>
  <c r="H6" i="6"/>
  <c r="D6" i="6" s="1"/>
  <c r="D11" i="6"/>
  <c r="C11" i="6"/>
  <c r="C12" i="6"/>
  <c r="C9" i="6"/>
  <c r="C10" i="6"/>
  <c r="C13" i="6"/>
  <c r="D112" i="6"/>
  <c r="C112" i="6"/>
  <c r="C5" i="6"/>
  <c r="D77" i="4"/>
  <c r="D4" i="6"/>
  <c r="C4" i="6"/>
  <c r="D65" i="4"/>
  <c r="G77" i="4"/>
  <c r="G53" i="4"/>
  <c r="G101" i="4"/>
  <c r="G41" i="4"/>
  <c r="G89" i="4"/>
  <c r="G65" i="4"/>
  <c r="D41" i="4"/>
  <c r="D101" i="4"/>
  <c r="D53" i="4"/>
  <c r="D114" i="4"/>
  <c r="C6" i="6" l="1"/>
  <c r="AB7" i="5"/>
  <c r="V7" i="5"/>
  <c r="AB10" i="5"/>
  <c r="V10" i="5"/>
  <c r="G10" i="5" s="1"/>
  <c r="AB12" i="5"/>
  <c r="V12" i="5"/>
  <c r="G12" i="5" s="1"/>
  <c r="AB6" i="5"/>
  <c r="V6" i="5"/>
  <c r="AB11" i="5"/>
  <c r="V11" i="5"/>
  <c r="G11" i="5" s="1"/>
  <c r="AB13" i="5"/>
  <c r="V13" i="5"/>
  <c r="G13" i="5" s="1"/>
  <c r="AB5" i="5"/>
  <c r="V5" i="5"/>
  <c r="AB14" i="5"/>
  <c r="V14" i="5"/>
  <c r="AB9" i="5"/>
  <c r="V9" i="5"/>
  <c r="AB8" i="5"/>
  <c r="V8" i="5"/>
  <c r="U47" i="4"/>
  <c r="V47" i="4" s="1"/>
  <c r="U45" i="4"/>
  <c r="V45" i="4" s="1"/>
  <c r="U43" i="4"/>
  <c r="V42" i="4" s="1"/>
  <c r="W42" i="4" s="1"/>
  <c r="V49" i="4"/>
  <c r="W49" i="4" s="1"/>
  <c r="V48" i="4"/>
  <c r="V46" i="4"/>
  <c r="W46" i="4" s="1"/>
  <c r="R17" i="4"/>
  <c r="R18" i="4"/>
  <c r="S12" i="4"/>
  <c r="T12" i="4" s="1"/>
  <c r="S13" i="4"/>
  <c r="S14" i="4"/>
  <c r="S15" i="4"/>
  <c r="X51" i="4"/>
  <c r="Y51" i="4" s="1"/>
  <c r="W50" i="4"/>
  <c r="X50" i="4" s="1"/>
  <c r="R8" i="5" l="1"/>
  <c r="J8" i="5"/>
  <c r="I8" i="5"/>
  <c r="H8" i="5"/>
  <c r="F8" i="5"/>
  <c r="E8" i="5"/>
  <c r="R6" i="5"/>
  <c r="J6" i="5"/>
  <c r="I6" i="5"/>
  <c r="H6" i="5"/>
  <c r="F6" i="5"/>
  <c r="E6" i="5"/>
  <c r="R7" i="5"/>
  <c r="J7" i="5"/>
  <c r="I7" i="5"/>
  <c r="H7" i="5"/>
  <c r="F7" i="5"/>
  <c r="E7" i="5"/>
  <c r="E14" i="5"/>
  <c r="J14" i="5"/>
  <c r="F14" i="5"/>
  <c r="I14" i="5"/>
  <c r="H14" i="5"/>
  <c r="R14" i="5"/>
  <c r="G8" i="5"/>
  <c r="G14" i="5"/>
  <c r="E5" i="5"/>
  <c r="R5" i="5"/>
  <c r="J5" i="5"/>
  <c r="I5" i="5"/>
  <c r="H5" i="5"/>
  <c r="F5" i="5"/>
  <c r="G6" i="5"/>
  <c r="G5" i="5"/>
  <c r="I13" i="5"/>
  <c r="H13" i="5"/>
  <c r="F13" i="5"/>
  <c r="E13" i="5"/>
  <c r="J13" i="5"/>
  <c r="R13" i="5"/>
  <c r="R9" i="5"/>
  <c r="J9" i="5"/>
  <c r="I9" i="5"/>
  <c r="H9" i="5"/>
  <c r="F9" i="5"/>
  <c r="E9" i="5"/>
  <c r="H12" i="5"/>
  <c r="F12" i="5"/>
  <c r="E12" i="5"/>
  <c r="R12" i="5"/>
  <c r="J12" i="5"/>
  <c r="I12" i="5"/>
  <c r="G7" i="5"/>
  <c r="G9" i="5"/>
  <c r="J10" i="5"/>
  <c r="I10" i="5"/>
  <c r="H10" i="5"/>
  <c r="F10" i="5"/>
  <c r="E10" i="5"/>
  <c r="R10" i="5"/>
  <c r="I11" i="5"/>
  <c r="H11" i="5"/>
  <c r="F11" i="5"/>
  <c r="E11" i="5"/>
  <c r="R11" i="5"/>
  <c r="J11" i="5"/>
  <c r="W45" i="4"/>
  <c r="X45" i="4" s="1"/>
  <c r="V44" i="4"/>
  <c r="W44" i="4" s="1"/>
  <c r="X44" i="4" s="1"/>
  <c r="V43" i="4"/>
  <c r="S19" i="4"/>
  <c r="T19" i="4" s="1"/>
  <c r="S18" i="4"/>
  <c r="S16" i="4"/>
  <c r="S17" i="4"/>
  <c r="W48" i="4"/>
  <c r="X48" i="4" s="1"/>
  <c r="W47" i="4"/>
  <c r="X47" i="4" s="1"/>
  <c r="Y50" i="4"/>
  <c r="Z50" i="4" s="1"/>
  <c r="T15" i="4"/>
  <c r="T16" i="4"/>
  <c r="T14" i="4"/>
  <c r="T13" i="4"/>
  <c r="Z51" i="4"/>
  <c r="AA51" i="4" s="1"/>
  <c r="X49" i="4"/>
  <c r="Y49" i="4" s="1"/>
  <c r="X11" i="5" l="1"/>
  <c r="X6" i="5"/>
  <c r="X10" i="5"/>
  <c r="X9" i="5"/>
  <c r="X14" i="5"/>
  <c r="X7" i="5"/>
  <c r="X8" i="5"/>
  <c r="X5" i="5"/>
  <c r="G124" i="6" a="1"/>
  <c r="G124" i="6" s="1"/>
  <c r="H124" i="6" s="1"/>
  <c r="D124" i="6" s="1"/>
  <c r="X13" i="5"/>
  <c r="X12" i="5"/>
  <c r="W43" i="4"/>
  <c r="X43" i="4" s="1"/>
  <c r="Y43" i="4" s="1"/>
  <c r="X46" i="4"/>
  <c r="Y46" i="4" s="1"/>
  <c r="T17" i="4"/>
  <c r="T18" i="4"/>
  <c r="U18" i="4" s="1"/>
  <c r="V18" i="4" s="1"/>
  <c r="U19" i="4"/>
  <c r="V19" i="4" s="1"/>
  <c r="Y44" i="4"/>
  <c r="U13" i="4"/>
  <c r="U12" i="4"/>
  <c r="V12" i="4" s="1"/>
  <c r="U16" i="4"/>
  <c r="U17" i="4"/>
  <c r="AB51" i="4"/>
  <c r="AC51" i="4" s="1"/>
  <c r="U14" i="4"/>
  <c r="U15" i="4"/>
  <c r="Y48" i="4"/>
  <c r="Y47" i="4"/>
  <c r="AA50" i="4"/>
  <c r="AB50" i="4" s="1"/>
  <c r="Z48" i="4"/>
  <c r="Z49" i="4"/>
  <c r="AA49" i="4" s="1"/>
  <c r="S10" i="5"/>
  <c r="S6" i="5"/>
  <c r="S9" i="5"/>
  <c r="S12" i="5"/>
  <c r="S14" i="5"/>
  <c r="S5" i="5"/>
  <c r="S13" i="5"/>
  <c r="S8" i="5"/>
  <c r="S7" i="5"/>
  <c r="S11" i="5"/>
  <c r="X42" i="4" l="1"/>
  <c r="Y42" i="4" s="1"/>
  <c r="V17" i="4"/>
  <c r="W18" i="4"/>
  <c r="X18" i="4" s="1"/>
  <c r="W19" i="4"/>
  <c r="X19" i="4" s="1"/>
  <c r="Y45" i="4"/>
  <c r="Z45" i="4" s="1"/>
  <c r="Z42" i="4"/>
  <c r="AA42" i="4" s="1"/>
  <c r="Z43" i="4"/>
  <c r="AB49" i="4"/>
  <c r="AC49" i="4" s="1"/>
  <c r="AA48" i="4"/>
  <c r="AB48" i="4" s="1"/>
  <c r="V15" i="4"/>
  <c r="V16" i="4"/>
  <c r="Z47" i="4"/>
  <c r="AA47" i="4" s="1"/>
  <c r="Z46" i="4"/>
  <c r="AC50" i="4"/>
  <c r="V14" i="4"/>
  <c r="V13" i="4"/>
  <c r="T9" i="5"/>
  <c r="T6" i="5"/>
  <c r="T11" i="5"/>
  <c r="T13" i="5"/>
  <c r="T12" i="5"/>
  <c r="T10" i="5"/>
  <c r="T7" i="5"/>
  <c r="T14" i="5"/>
  <c r="T8" i="5"/>
  <c r="T5" i="5"/>
  <c r="W16" i="4" l="1"/>
  <c r="Z44" i="4"/>
  <c r="Y19" i="4"/>
  <c r="Z19" i="4" s="1"/>
  <c r="Y18" i="4"/>
  <c r="Z18" i="4" s="1"/>
  <c r="AC48" i="4"/>
  <c r="AB47" i="4"/>
  <c r="AC47" i="4" s="1"/>
  <c r="W17" i="4"/>
  <c r="X17" i="4" s="1"/>
  <c r="W12" i="4"/>
  <c r="X12" i="4" s="1"/>
  <c r="W13" i="4"/>
  <c r="W15" i="4"/>
  <c r="W14" i="4"/>
  <c r="AA46" i="4"/>
  <c r="AB46" i="4" s="1"/>
  <c r="AA45" i="4"/>
  <c r="X15" i="4" l="1"/>
  <c r="AA44" i="4"/>
  <c r="AB44" i="4" s="1"/>
  <c r="AA43" i="4"/>
  <c r="AC46" i="4"/>
  <c r="X16" i="4"/>
  <c r="Y16" i="4" s="1"/>
  <c r="AB45" i="4"/>
  <c r="AC45" i="4" s="1"/>
  <c r="X13" i="4"/>
  <c r="X14" i="4"/>
  <c r="Y15" i="4" l="1"/>
  <c r="AB43" i="4"/>
  <c r="AC43" i="4" s="1"/>
  <c r="AB42" i="4"/>
  <c r="AC42" i="4" s="1"/>
  <c r="Z16" i="4"/>
  <c r="Z15" i="4"/>
  <c r="Y12" i="4"/>
  <c r="Z12" i="4" s="1"/>
  <c r="Y13" i="4"/>
  <c r="Y17" i="4"/>
  <c r="Z17" i="4" s="1"/>
  <c r="AC44" i="4"/>
  <c r="Y14" i="4"/>
  <c r="AA12" i="4" l="1"/>
  <c r="Z14" i="4"/>
  <c r="Z13" i="4"/>
  <c r="AA13" i="4" s="1" a="1"/>
  <c r="AA13" i="4" s="1"/>
  <c r="A115" i="6" l="1"/>
  <c r="G115" i="6" s="1"/>
  <c r="B31" i="4"/>
  <c r="AA14" i="4" a="1"/>
  <c r="AA14" i="4" s="1"/>
  <c r="B30" i="4"/>
  <c r="A114" i="6"/>
  <c r="G114" i="6" s="1"/>
  <c r="B32" i="4" l="1"/>
  <c r="A116" i="6"/>
  <c r="G116" i="6" s="1"/>
  <c r="AA15" i="4" a="1"/>
  <c r="AA15" i="4" s="1"/>
  <c r="G7" i="6"/>
  <c r="H7" i="6" s="1"/>
  <c r="O30" i="4"/>
  <c r="A17" i="6"/>
  <c r="A18" i="6"/>
  <c r="O31" i="4"/>
  <c r="B33" i="4" l="1"/>
  <c r="A117" i="6"/>
  <c r="G117" i="6" s="1"/>
  <c r="AA16" i="4" a="1"/>
  <c r="AA16" i="4" s="1"/>
  <c r="O32" i="4"/>
  <c r="A19" i="6"/>
  <c r="P54" i="4"/>
  <c r="P42" i="4"/>
  <c r="B42" i="4" s="1"/>
  <c r="A28" i="6" s="1"/>
  <c r="D7" i="6"/>
  <c r="C7" i="6"/>
  <c r="P43" i="4"/>
  <c r="B43" i="4" s="1"/>
  <c r="A29" i="6" s="1"/>
  <c r="P55" i="4"/>
  <c r="F18" i="6"/>
  <c r="H18" i="6" s="1"/>
  <c r="F40" i="6"/>
  <c r="F29" i="6"/>
  <c r="H29" i="6" s="1"/>
  <c r="F39" i="6"/>
  <c r="F28" i="6"/>
  <c r="H28" i="6" s="1"/>
  <c r="F17" i="6"/>
  <c r="H17" i="6" s="1"/>
  <c r="AA17" i="4" l="1" a="1"/>
  <c r="AA17" i="4" s="1"/>
  <c r="D18" i="6"/>
  <c r="C18" i="6"/>
  <c r="B103" i="4"/>
  <c r="A84" i="6" s="1"/>
  <c r="B121" i="4"/>
  <c r="A99" i="6" s="1"/>
  <c r="B55" i="4"/>
  <c r="A40" i="6" s="1"/>
  <c r="B91" i="4"/>
  <c r="A73" i="6" s="1"/>
  <c r="B67" i="4"/>
  <c r="A51" i="6" s="1"/>
  <c r="B79" i="4"/>
  <c r="A62" i="6" s="1"/>
  <c r="D17" i="6"/>
  <c r="C17" i="6"/>
  <c r="D28" i="6"/>
  <c r="K114" i="6"/>
  <c r="C28" i="6"/>
  <c r="B34" i="4"/>
  <c r="A118" i="6"/>
  <c r="G118" i="6" s="1"/>
  <c r="B117" i="4"/>
  <c r="A95" i="6" s="1"/>
  <c r="B115" i="4"/>
  <c r="A94" i="6" s="1"/>
  <c r="B137" i="4"/>
  <c r="A111" i="6" s="1"/>
  <c r="B135" i="4"/>
  <c r="A110" i="6" s="1"/>
  <c r="B133" i="4"/>
  <c r="A109" i="6" s="1"/>
  <c r="B131" i="4"/>
  <c r="A108" i="6" s="1"/>
  <c r="B119" i="4"/>
  <c r="A97" i="6" s="1"/>
  <c r="B66" i="4"/>
  <c r="A50" i="6" s="1"/>
  <c r="B54" i="4"/>
  <c r="A39" i="6" s="1"/>
  <c r="B102" i="4"/>
  <c r="A83" i="6" s="1"/>
  <c r="B78" i="4"/>
  <c r="A61" i="6" s="1"/>
  <c r="B90" i="4"/>
  <c r="A72" i="6" s="1"/>
  <c r="B120" i="4"/>
  <c r="A98" i="6" s="1"/>
  <c r="F114" i="6"/>
  <c r="F98" i="6"/>
  <c r="H98" i="6" s="1"/>
  <c r="F50" i="6"/>
  <c r="H39" i="6"/>
  <c r="F19" i="6"/>
  <c r="H19" i="6" s="1"/>
  <c r="F41" i="6"/>
  <c r="F30" i="6"/>
  <c r="H30" i="6" s="1"/>
  <c r="D29" i="6"/>
  <c r="K115" i="6"/>
  <c r="C29" i="6"/>
  <c r="P56" i="4"/>
  <c r="P44" i="4"/>
  <c r="B44" i="4" s="1"/>
  <c r="A30" i="6" s="1"/>
  <c r="F99" i="6"/>
  <c r="H99" i="6" s="1"/>
  <c r="H40" i="6"/>
  <c r="F51" i="6"/>
  <c r="F115" i="6"/>
  <c r="H115" i="6" s="1"/>
  <c r="A20" i="6"/>
  <c r="O33" i="4"/>
  <c r="K116" i="6" l="1"/>
  <c r="D30" i="6"/>
  <c r="C30" i="6"/>
  <c r="F100" i="6"/>
  <c r="H100" i="6" s="1"/>
  <c r="H41" i="6"/>
  <c r="F116" i="6"/>
  <c r="H116" i="6" s="1"/>
  <c r="F52" i="6"/>
  <c r="D115" i="6"/>
  <c r="C115" i="6"/>
  <c r="D19" i="6"/>
  <c r="C19" i="6"/>
  <c r="A21" i="6"/>
  <c r="O34" i="4"/>
  <c r="F31" i="6"/>
  <c r="H31" i="6" s="1"/>
  <c r="F20" i="6"/>
  <c r="H20" i="6" s="1"/>
  <c r="F42" i="6"/>
  <c r="H51" i="6"/>
  <c r="F62" i="6"/>
  <c r="D40" i="6"/>
  <c r="C40" i="6"/>
  <c r="D39" i="6"/>
  <c r="C39" i="6"/>
  <c r="D99" i="6"/>
  <c r="C99" i="6"/>
  <c r="H50" i="6"/>
  <c r="F61" i="6"/>
  <c r="B35" i="4"/>
  <c r="A119" i="6"/>
  <c r="G119" i="6" s="1"/>
  <c r="AA18" i="4" a="1"/>
  <c r="AA18" i="4" s="1"/>
  <c r="D98" i="6"/>
  <c r="C98" i="6"/>
  <c r="H114" i="6"/>
  <c r="B2" i="6"/>
  <c r="B122" i="4"/>
  <c r="A100" i="6" s="1"/>
  <c r="B80" i="4"/>
  <c r="A63" i="6" s="1"/>
  <c r="B104" i="4"/>
  <c r="A85" i="6" s="1"/>
  <c r="B68" i="4"/>
  <c r="A52" i="6" s="1"/>
  <c r="B92" i="4"/>
  <c r="A74" i="6" s="1"/>
  <c r="B56" i="4"/>
  <c r="A41" i="6" s="1"/>
  <c r="P45" i="4"/>
  <c r="B45" i="4" s="1"/>
  <c r="A31" i="6" s="1"/>
  <c r="P57" i="4"/>
  <c r="F73" i="6" l="1"/>
  <c r="H62" i="6"/>
  <c r="D116" i="6"/>
  <c r="C116" i="6"/>
  <c r="C51" i="6"/>
  <c r="D51" i="6"/>
  <c r="D41" i="6"/>
  <c r="C41" i="6"/>
  <c r="C114" i="6"/>
  <c r="D114" i="6"/>
  <c r="A22" i="6"/>
  <c r="O35" i="4"/>
  <c r="F53" i="6"/>
  <c r="F117" i="6"/>
  <c r="H117" i="6" s="1"/>
  <c r="F101" i="6"/>
  <c r="H101" i="6" s="1"/>
  <c r="H42" i="6"/>
  <c r="D100" i="6"/>
  <c r="C100" i="6"/>
  <c r="D20" i="6"/>
  <c r="C20" i="6"/>
  <c r="A120" i="6"/>
  <c r="B36" i="4"/>
  <c r="AA19" i="4" a="1"/>
  <c r="AA19" i="4" s="1"/>
  <c r="H52" i="6"/>
  <c r="F63" i="6"/>
  <c r="H61" i="6"/>
  <c r="F72" i="6"/>
  <c r="K117" i="6"/>
  <c r="D31" i="6"/>
  <c r="C31" i="6"/>
  <c r="F21" i="6"/>
  <c r="H21" i="6" s="1"/>
  <c r="F43" i="6"/>
  <c r="F32" i="6"/>
  <c r="H32" i="6" s="1"/>
  <c r="B81" i="4"/>
  <c r="A64" i="6" s="1"/>
  <c r="B69" i="4"/>
  <c r="A53" i="6" s="1"/>
  <c r="B105" i="4"/>
  <c r="A86" i="6" s="1"/>
  <c r="B93" i="4"/>
  <c r="A75" i="6" s="1"/>
  <c r="B57" i="4"/>
  <c r="A42" i="6" s="1"/>
  <c r="B123" i="4"/>
  <c r="A101" i="6" s="1"/>
  <c r="D50" i="6"/>
  <c r="C50" i="6"/>
  <c r="P58" i="4"/>
  <c r="P46" i="4"/>
  <c r="B46" i="4" s="1"/>
  <c r="A32" i="6" s="1"/>
  <c r="F44" i="6" l="1"/>
  <c r="F22" i="6"/>
  <c r="H22" i="6" s="1"/>
  <c r="F33" i="6"/>
  <c r="H33" i="6" s="1"/>
  <c r="F83" i="6"/>
  <c r="H83" i="6" s="1"/>
  <c r="H72" i="6"/>
  <c r="D61" i="6"/>
  <c r="C61" i="6"/>
  <c r="K118" i="6"/>
  <c r="D32" i="6"/>
  <c r="C32" i="6"/>
  <c r="P59" i="4"/>
  <c r="P47" i="4"/>
  <c r="B47" i="4" s="1"/>
  <c r="A33" i="6" s="1"/>
  <c r="C52" i="6"/>
  <c r="D52" i="6"/>
  <c r="F118" i="6"/>
  <c r="H118" i="6" s="1"/>
  <c r="F102" i="6"/>
  <c r="H102" i="6" s="1"/>
  <c r="H43" i="6"/>
  <c r="F54" i="6"/>
  <c r="F94" i="6"/>
  <c r="B58" i="4"/>
  <c r="A43" i="6" s="1"/>
  <c r="B70" i="4"/>
  <c r="A54" i="6" s="1"/>
  <c r="B82" i="4"/>
  <c r="A65" i="6" s="1"/>
  <c r="B94" i="4"/>
  <c r="A76" i="6" s="1"/>
  <c r="B106" i="4"/>
  <c r="A87" i="6" s="1"/>
  <c r="B124" i="4"/>
  <c r="A102" i="6" s="1"/>
  <c r="D21" i="6"/>
  <c r="C21" i="6"/>
  <c r="D42" i="6"/>
  <c r="C42" i="6"/>
  <c r="D101" i="6"/>
  <c r="C101" i="6"/>
  <c r="B37" i="4"/>
  <c r="A121" i="6"/>
  <c r="AA20" i="4" a="1"/>
  <c r="AA20" i="4" s="1"/>
  <c r="D117" i="6"/>
  <c r="C117" i="6"/>
  <c r="D62" i="6"/>
  <c r="C62" i="6"/>
  <c r="H63" i="6"/>
  <c r="F74" i="6"/>
  <c r="A23" i="6"/>
  <c r="O36" i="4"/>
  <c r="H53" i="6"/>
  <c r="F64" i="6"/>
  <c r="H73" i="6"/>
  <c r="F84" i="6"/>
  <c r="H84" i="6" s="1"/>
  <c r="B83" i="4" l="1"/>
  <c r="A66" i="6" s="1"/>
  <c r="B59" i="4"/>
  <c r="A44" i="6" s="1"/>
  <c r="B71" i="4"/>
  <c r="A55" i="6" s="1"/>
  <c r="B95" i="4"/>
  <c r="A77" i="6" s="1"/>
  <c r="B125" i="4"/>
  <c r="A103" i="6" s="1"/>
  <c r="B107" i="4"/>
  <c r="A88" i="6" s="1"/>
  <c r="C63" i="6"/>
  <c r="D63" i="6"/>
  <c r="F85" i="6"/>
  <c r="H85" i="6" s="1"/>
  <c r="H74" i="6"/>
  <c r="H94" i="6"/>
  <c r="F95" i="6"/>
  <c r="F111" i="6"/>
  <c r="H111" i="6" s="1"/>
  <c r="F108" i="6"/>
  <c r="H108" i="6" s="1"/>
  <c r="F109" i="6"/>
  <c r="H109" i="6" s="1"/>
  <c r="F110" i="6"/>
  <c r="H110" i="6" s="1"/>
  <c r="F65" i="6"/>
  <c r="H54" i="6"/>
  <c r="A122" i="6"/>
  <c r="B38" i="4"/>
  <c r="AA21" i="4" a="1"/>
  <c r="AA21" i="4" s="1"/>
  <c r="D43" i="6"/>
  <c r="C43" i="6"/>
  <c r="D72" i="6"/>
  <c r="C72" i="6"/>
  <c r="D73" i="6"/>
  <c r="C73" i="6"/>
  <c r="D102" i="6"/>
  <c r="C102" i="6"/>
  <c r="D83" i="6"/>
  <c r="C83" i="6"/>
  <c r="H64" i="6"/>
  <c r="F75" i="6"/>
  <c r="D118" i="6"/>
  <c r="C118" i="6"/>
  <c r="D33" i="6"/>
  <c r="K119" i="6"/>
  <c r="C33" i="6"/>
  <c r="D53" i="6"/>
  <c r="C53" i="6"/>
  <c r="D22" i="6"/>
  <c r="C22" i="6"/>
  <c r="C84" i="6"/>
  <c r="D84" i="6"/>
  <c r="P60" i="4"/>
  <c r="P48" i="4"/>
  <c r="B48" i="4" s="1"/>
  <c r="A34" i="6" s="1"/>
  <c r="A24" i="6"/>
  <c r="O37" i="4"/>
  <c r="F55" i="6"/>
  <c r="F119" i="6"/>
  <c r="H119" i="6" s="1"/>
  <c r="F103" i="6"/>
  <c r="H103" i="6" s="1"/>
  <c r="H44" i="6"/>
  <c r="O38" i="4" l="1"/>
  <c r="A25" i="6"/>
  <c r="D74" i="6"/>
  <c r="C74" i="6"/>
  <c r="D85" i="6"/>
  <c r="C85" i="6"/>
  <c r="D44" i="6"/>
  <c r="C44" i="6"/>
  <c r="D103" i="6"/>
  <c r="C103" i="6"/>
  <c r="P61" i="4"/>
  <c r="P49" i="4"/>
  <c r="B49" i="4" s="1"/>
  <c r="A35" i="6" s="1"/>
  <c r="C54" i="6"/>
  <c r="D54" i="6"/>
  <c r="F96" i="6"/>
  <c r="H96" i="6" s="1"/>
  <c r="H95" i="6"/>
  <c r="D94" i="6"/>
  <c r="C94" i="6"/>
  <c r="C119" i="6"/>
  <c r="D119" i="6"/>
  <c r="A123" i="6"/>
  <c r="B39" i="4"/>
  <c r="AA22" i="4"/>
  <c r="AA23" i="4" s="1"/>
  <c r="D110" i="6"/>
  <c r="C110" i="6"/>
  <c r="D109" i="6"/>
  <c r="C109" i="6"/>
  <c r="H55" i="6"/>
  <c r="F66" i="6"/>
  <c r="F76" i="6"/>
  <c r="H65" i="6"/>
  <c r="B72" i="4"/>
  <c r="A56" i="6" s="1"/>
  <c r="B108" i="4"/>
  <c r="A89" i="6" s="1"/>
  <c r="B60" i="4"/>
  <c r="A45" i="6" s="1"/>
  <c r="B126" i="4"/>
  <c r="A104" i="6" s="1"/>
  <c r="B84" i="4"/>
  <c r="A67" i="6" s="1"/>
  <c r="B96" i="4"/>
  <c r="A78" i="6" s="1"/>
  <c r="H75" i="6"/>
  <c r="F86" i="6"/>
  <c r="H86" i="6" s="1"/>
  <c r="D64" i="6"/>
  <c r="C64" i="6"/>
  <c r="D108" i="6"/>
  <c r="C108" i="6"/>
  <c r="D111" i="6"/>
  <c r="C111" i="6"/>
  <c r="B109" i="4" l="1"/>
  <c r="A90" i="6" s="1"/>
  <c r="B85" i="4"/>
  <c r="A68" i="6" s="1"/>
  <c r="B97" i="4"/>
  <c r="A79" i="6" s="1"/>
  <c r="B127" i="4"/>
  <c r="A105" i="6" s="1"/>
  <c r="B61" i="4"/>
  <c r="A46" i="6" s="1"/>
  <c r="B73" i="4"/>
  <c r="A57" i="6" s="1"/>
  <c r="D75" i="6"/>
  <c r="C75" i="6"/>
  <c r="D86" i="6"/>
  <c r="C86" i="6"/>
  <c r="D55" i="6"/>
  <c r="C55" i="6"/>
  <c r="Q53" i="4"/>
  <c r="Q41" i="4"/>
  <c r="B41" i="4" s="1"/>
  <c r="A27" i="6" s="1"/>
  <c r="D95" i="6"/>
  <c r="C95" i="6"/>
  <c r="D65" i="6"/>
  <c r="C65" i="6"/>
  <c r="A26" i="6"/>
  <c r="O39" i="4"/>
  <c r="D96" i="6"/>
  <c r="C96" i="6"/>
  <c r="H76" i="6"/>
  <c r="F87" i="6"/>
  <c r="H87" i="6" s="1"/>
  <c r="H66" i="6"/>
  <c r="F77" i="6"/>
  <c r="P62" i="4"/>
  <c r="P50" i="4"/>
  <c r="B50" i="4" s="1"/>
  <c r="A36" i="6" s="1"/>
  <c r="P51" i="4" l="1"/>
  <c r="B51" i="4" s="1"/>
  <c r="A37" i="6" s="1"/>
  <c r="P63" i="4"/>
  <c r="D76" i="6"/>
  <c r="C76" i="6"/>
  <c r="B128" i="4"/>
  <c r="A106" i="6" s="1"/>
  <c r="B110" i="4"/>
  <c r="A91" i="6" s="1"/>
  <c r="B74" i="4"/>
  <c r="A58" i="6" s="1"/>
  <c r="B98" i="4"/>
  <c r="A80" i="6" s="1"/>
  <c r="B62" i="4"/>
  <c r="A47" i="6" s="1"/>
  <c r="B86" i="4"/>
  <c r="A69" i="6" s="1"/>
  <c r="H77" i="6"/>
  <c r="F88" i="6"/>
  <c r="H88" i="6" s="1"/>
  <c r="B77" i="4"/>
  <c r="A60" i="6" s="1"/>
  <c r="B65" i="4"/>
  <c r="A49" i="6" s="1"/>
  <c r="B53" i="4"/>
  <c r="A38" i="6" s="1"/>
  <c r="B101" i="4"/>
  <c r="A82" i="6" s="1"/>
  <c r="B89" i="4"/>
  <c r="A71" i="6" s="1"/>
  <c r="D66" i="6"/>
  <c r="C66" i="6"/>
  <c r="D87" i="6"/>
  <c r="C87" i="6"/>
  <c r="H125" i="6" l="1"/>
  <c r="D2" i="6" s="1"/>
  <c r="D88" i="6"/>
  <c r="C88" i="6"/>
  <c r="D77" i="6"/>
  <c r="C77" i="6"/>
  <c r="B99" i="4"/>
  <c r="A81" i="6" s="1"/>
  <c r="B111" i="4"/>
  <c r="A92" i="6" s="1"/>
  <c r="B129" i="4"/>
  <c r="A107" i="6" s="1"/>
  <c r="B87" i="4"/>
  <c r="A70" i="6" s="1"/>
  <c r="B75" i="4"/>
  <c r="A59" i="6" s="1"/>
  <c r="B63" i="4"/>
  <c r="A4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<sst xmlns="http://schemas.openxmlformats.org/spreadsheetml/2006/main" count="27987" uniqueCount="20062">
  <si>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</si>
  <si>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</si>
  <si>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</si>
  <si>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</si>
  <si>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</si>
  <si>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</si>
  <si>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</si>
  <si>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</si>
  <si>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</si>
  <si>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</si>
  <si>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</si>
  <si>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</si>
  <si>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</si>
  <si>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</si>
  <si>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</si>
  <si>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</si>
  <si>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</si>
  <si>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</si>
  <si>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</si>
  <si>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</si>
  <si>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</si>
  <si>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</si>
  <si>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</si>
  <si>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</si>
  <si>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</si>
  <si>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</si>
  <si>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</si>
  <si>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</si>
  <si>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</si>
  <si>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</si>
  <si>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</si>
  <si>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</si>
  <si>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</si>
  <si>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</si>
  <si>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</si>
  <si>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</si>
  <si>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</si>
  <si>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</si>
  <si>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</si>
  <si>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</si>
  <si>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</si>
  <si>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</si>
  <si>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</si>
  <si>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</si>
  <si>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</si>
  <si>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</si>
  <si>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</si>
  <si>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</si>
  <si>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</si>
  <si>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</si>
  <si>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</si>
  <si>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</si>
  <si>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</si>
  <si>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</si>
  <si>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</si>
  <si>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</si>
  <si>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</si>
  <si>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</si>
  <si>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</si>
  <si>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</si>
  <si>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</si>
  <si>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</si>
  <si>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</si>
  <si>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</si>
  <si>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</si>
  <si>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</si>
  <si>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</si>
  <si>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</si>
  <si>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</si>
  <si>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</si>
  <si>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</si>
  <si>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</si>
  <si>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</si>
  <si>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</si>
  <si>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</si>
  <si>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</si>
  <si>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</si>
  <si>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</si>
  <si>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</si>
  <si>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</si>
  <si>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</si>
  <si>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</si>
  <si>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</si>
  <si>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</si>
  <si>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</si>
  <si>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</si>
  <si>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</si>
  <si>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</si>
  <si>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</si>
  <si>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</si>
  <si>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</si>
  <si>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</si>
  <si>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</si>
  <si>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</si>
  <si>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</si>
  <si>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</si>
  <si>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</si>
  <si>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</si>
  <si>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</si>
  <si>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</si>
  <si>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</si>
  <si>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</si>
  <si>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</si>
  <si>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</si>
  <si>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</si>
  <si>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</si>
  <si>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</si>
  <si>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</si>
  <si>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</si>
  <si>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</si>
  <si>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</si>
  <si>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</si>
  <si>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</si>
  <si>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</si>
  <si>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</si>
  <si>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</si>
  <si>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</si>
  <si>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</si>
  <si>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</si>
  <si>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</si>
  <si>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</si>
  <si>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</si>
  <si>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</si>
  <si>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</si>
  <si>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</si>
  <si>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</si>
  <si>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</si>
  <si>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</si>
  <si>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</si>
  <si>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</si>
  <si>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</si>
  <si>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</si>
  <si>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</si>
  <si>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</si>
  <si>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</si>
  <si>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</si>
  <si>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</si>
  <si>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</si>
  <si>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</si>
  <si>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</si>
  <si>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</si>
  <si>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</si>
  <si>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</si>
  <si>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</si>
  <si>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</si>
  <si>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</si>
  <si>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</si>
  <si>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</si>
  <si>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</si>
  <si>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</si>
  <si>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</si>
  <si>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</si>
  <si>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</si>
  <si>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</si>
  <si>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</si>
  <si>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</si>
  <si>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</si>
  <si>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</si>
  <si>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</si>
  <si>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</si>
  <si>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</si>
  <si>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</si>
  <si>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</si>
  <si>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</si>
  <si>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</si>
  <si>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</si>
  <si>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</si>
  <si>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</si>
  <si>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</si>
  <si>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</si>
  <si>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</si>
  <si>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</si>
  <si>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</si>
  <si>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</si>
  <si>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</si>
  <si>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</si>
  <si>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</si>
  <si>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</si>
  <si>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</si>
  <si>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</si>
  <si>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</si>
  <si>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</si>
  <si>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</si>
  <si>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</si>
  <si>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</si>
  <si>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</si>
  <si>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</si>
  <si>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</si>
  <si>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</si>
  <si>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</si>
  <si>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</si>
  <si>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</si>
  <si>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</si>
  <si>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</si>
  <si>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</si>
  <si>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</si>
  <si>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</si>
  <si>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</si>
  <si>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</si>
  <si>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</si>
  <si>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</si>
  <si>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</si>
  <si>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</si>
  <si>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</si>
  <si>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</si>
  <si>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</si>
  <si>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</si>
  <si>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</si>
  <si>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</si>
  <si>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</si>
  <si>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</si>
  <si>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</si>
  <si>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</si>
  <si>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</si>
  <si>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</si>
  <si>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</si>
  <si>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</si>
  <si>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</si>
  <si>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</si>
  <si>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</si>
  <si>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</si>
  <si>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</si>
  <si>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</si>
  <si>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</si>
  <si>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</si>
  <si>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</si>
  <si>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</si>
  <si>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</si>
  <si>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</si>
  <si>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</si>
  <si>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</si>
  <si>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</si>
  <si>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</si>
  <si>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</si>
  <si>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</si>
  <si>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</si>
  <si>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</si>
  <si>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</si>
  <si>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</si>
  <si>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</si>
  <si>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</si>
  <si>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</si>
  <si>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</si>
  <si>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</si>
  <si>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</si>
  <si>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</si>
  <si>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</si>
  <si>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</si>
  <si>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</si>
  <si>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</si>
  <si>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</si>
  <si>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</si>
  <si>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</si>
  <si>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</si>
  <si>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</si>
  <si>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</si>
  <si>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</si>
  <si>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</si>
  <si>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</si>
  <si>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</si>
  <si>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</si>
  <si>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</si>
  <si>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</si>
  <si>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</si>
  <si>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</si>
  <si>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</si>
  <si>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</si>
  <si>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</si>
  <si>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</si>
  <si>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</si>
  <si>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</si>
  <si>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</si>
  <si>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</si>
  <si>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</si>
  <si>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</si>
  <si>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</si>
  <si>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</si>
  <si>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</si>
  <si>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</si>
  <si>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</si>
  <si>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</si>
  <si>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</si>
  <si>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</si>
  <si>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</si>
  <si>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</si>
  <si>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</si>
  <si>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</si>
  <si>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</si>
  <si>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</si>
  <si>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</si>
  <si>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</si>
  <si>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</si>
  <si>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</si>
  <si>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</si>
  <si>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</si>
  <si>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</si>
  <si>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</si>
  <si>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</si>
  <si>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</si>
  <si>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</si>
  <si>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</si>
  <si>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</si>
  <si>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</si>
  <si>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</si>
  <si>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</si>
  <si>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</si>
  <si>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</si>
  <si>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</si>
  <si>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</si>
  <si>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</si>
  <si>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</si>
  <si>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</si>
  <si>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</si>
  <si>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</si>
  <si>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</si>
  <si>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</si>
  <si>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</si>
  <si>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</si>
  <si>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</si>
  <si>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</si>
  <si>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</si>
  <si>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</si>
  <si>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</si>
  <si>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</si>
  <si>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</si>
  <si>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</si>
  <si>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</si>
  <si>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</si>
  <si>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</si>
  <si>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</si>
  <si>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</si>
  <si>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</si>
  <si>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</si>
  <si>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</si>
  <si>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</si>
  <si>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</si>
  <si>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</si>
  <si>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</si>
  <si>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</si>
  <si>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</si>
  <si>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</si>
  <si>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</si>
  <si>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</si>
  <si>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</si>
  <si>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</si>
  <si>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</si>
  <si>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</si>
  <si>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</si>
  <si>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</si>
  <si>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</si>
  <si>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</si>
  <si>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</si>
  <si>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</si>
  <si>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</si>
  <si>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</si>
  <si>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</si>
  <si>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</si>
  <si>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</si>
  <si>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</si>
  <si>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</si>
  <si>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</si>
  <si>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</si>
  <si>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</si>
  <si>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</si>
  <si>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</si>
  <si>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</si>
  <si>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</si>
  <si>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</si>
  <si>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</si>
  <si>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</si>
  <si>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</si>
  <si>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</si>
  <si>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</si>
  <si>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</si>
  <si>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</si>
  <si>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</si>
  <si>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</si>
  <si>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</si>
  <si>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</si>
  <si>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</si>
  <si>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</si>
  <si>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</si>
  <si>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</si>
  <si>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</si>
  <si>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</si>
  <si>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</si>
  <si>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</si>
  <si>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</si>
  <si>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</si>
  <si>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</si>
  <si>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</si>
  <si>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</si>
  <si>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</si>
  <si>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</si>
  <si>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</si>
  <si>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</si>
  <si>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</si>
  <si>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</si>
  <si>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</si>
  <si>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</si>
  <si>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</si>
  <si>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</si>
  <si>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</si>
  <si>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</si>
  <si>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</si>
  <si>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</si>
  <si>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</si>
  <si>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</si>
  <si>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</si>
  <si>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</si>
  <si>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</si>
  <si>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</si>
  <si>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</si>
  <si>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</si>
  <si>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</si>
  <si>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</si>
  <si>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</si>
  <si>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</si>
  <si>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</si>
  <si>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</si>
  <si>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</si>
  <si>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</si>
  <si>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</si>
  <si>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</si>
  <si>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</si>
  <si>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</si>
  <si>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</si>
  <si>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</si>
  <si>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</si>
  <si>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</si>
  <si>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</si>
  <si>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</si>
  <si>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</si>
  <si>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</si>
  <si>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</si>
  <si>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</si>
  <si>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</si>
  <si>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</si>
  <si>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</si>
  <si>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</si>
  <si>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</si>
  <si>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</si>
  <si>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</si>
  <si>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</si>
  <si>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</si>
  <si>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</si>
  <si>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</si>
  <si>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</si>
  <si>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</si>
  <si>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</si>
  <si>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</si>
  <si>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</si>
  <si>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</si>
  <si>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</si>
  <si>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</si>
  <si>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</si>
  <si>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</si>
  <si>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</si>
  <si>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</si>
  <si>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</si>
  <si>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</si>
  <si>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</si>
  <si>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</si>
  <si>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</si>
  <si>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</si>
  <si>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</si>
  <si>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</si>
  <si>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</si>
  <si>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</si>
  <si>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</si>
  <si>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</si>
  <si>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</si>
  <si>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</si>
  <si>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</si>
  <si>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</si>
  <si>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</si>
  <si>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</si>
  <si>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</si>
  <si>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</si>
  <si>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</si>
  <si>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</si>
  <si>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</si>
  <si>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</si>
  <si>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</si>
  <si>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</si>
  <si>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</si>
  <si>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</si>
  <si>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</si>
  <si>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</si>
  <si>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</si>
  <si>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</si>
  <si>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</si>
  <si>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</si>
  <si>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</si>
  <si>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</si>
  <si>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</si>
  <si>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</si>
  <si>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</si>
  <si>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</si>
  <si>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</si>
  <si>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</si>
  <si>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</si>
  <si>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</si>
  <si>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</si>
  <si>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</si>
  <si>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</si>
  <si>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</si>
  <si>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</si>
  <si>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</si>
  <si>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</si>
  <si>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</si>
  <si>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</si>
  <si>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</si>
  <si>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</si>
  <si>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</si>
  <si>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</si>
  <si>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</si>
  <si>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</si>
  <si>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</si>
  <si>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</si>
  <si>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</si>
  <si>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</si>
  <si>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</si>
  <si>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</si>
  <si>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</si>
  <si>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</si>
  <si>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</si>
  <si>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</si>
  <si>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</si>
  <si>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</si>
  <si>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</si>
  <si>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</si>
  <si>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</si>
  <si>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</si>
  <si>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</si>
  <si>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</si>
  <si>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</si>
  <si>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</si>
  <si>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</si>
  <si>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</si>
  <si>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</si>
  <si>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</si>
  <si>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</si>
  <si>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</si>
  <si>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</si>
  <si>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</si>
  <si>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</si>
  <si>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</si>
  <si>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</si>
  <si>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</si>
  <si>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</si>
  <si>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</si>
  <si>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</si>
  <si>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</si>
  <si>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</si>
  <si>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</si>
  <si>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</si>
  <si>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</si>
  <si>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</si>
  <si>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</si>
  <si>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</si>
  <si>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</si>
  <si>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</si>
  <si>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</si>
  <si>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</si>
  <si>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</si>
  <si>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</si>
  <si>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</si>
  <si>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</si>
  <si>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</si>
  <si>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</si>
  <si>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</si>
  <si>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</si>
  <si>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</si>
  <si>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</si>
  <si>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</si>
  <si>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</si>
  <si>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</si>
  <si>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</si>
  <si>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</si>
  <si>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</si>
  <si>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</si>
  <si>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</si>
  <si>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</si>
  <si>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</si>
  <si>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</si>
  <si>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</si>
  <si>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</si>
  <si>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</si>
  <si>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</si>
  <si>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</si>
  <si>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</si>
  <si>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</si>
  <si>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</si>
  <si>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</si>
  <si>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</si>
  <si>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</si>
  <si>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</si>
  <si>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</si>
  <si>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</si>
  <si>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</si>
  <si>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</si>
  <si>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</si>
  <si>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</si>
  <si>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</si>
  <si>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</si>
  <si>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</si>
  <si>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</si>
  <si>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</si>
  <si>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</si>
  <si>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</si>
  <si>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</si>
  <si>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</si>
  <si>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</si>
  <si>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</si>
  <si>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</si>
  <si>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</si>
  <si>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</si>
  <si>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</si>
  <si>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</si>
  <si>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</si>
  <si>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</si>
  <si>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</si>
  <si>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</si>
  <si>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</si>
  <si>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</si>
  <si>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</si>
  <si>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</si>
  <si>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</si>
  <si>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</si>
  <si>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</si>
  <si>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</si>
  <si>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</si>
  <si>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</si>
  <si>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</si>
  <si>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</si>
  <si>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</si>
  <si>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</si>
  <si>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</si>
  <si>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</si>
  <si>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</si>
  <si>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</si>
  <si>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</si>
  <si>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</si>
  <si>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</si>
  <si>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</si>
  <si>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</si>
  <si>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</si>
  <si>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</si>
  <si>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</si>
  <si>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</si>
  <si>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</si>
  <si>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</si>
  <si>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</si>
  <si>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</si>
  <si>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</si>
  <si>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</si>
  <si>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</si>
  <si>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</si>
  <si>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</si>
  <si>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</si>
  <si>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</si>
  <si>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</si>
  <si>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</si>
  <si>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</si>
  <si>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</si>
  <si>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</si>
  <si>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</si>
  <si>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</si>
  <si>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</si>
  <si>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</si>
  <si>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</si>
  <si>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</si>
  <si>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</si>
  <si>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</si>
  <si>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</si>
  <si>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</si>
  <si>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</si>
  <si>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</si>
  <si>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</si>
  <si>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</si>
  <si>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</si>
  <si>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</si>
  <si>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</si>
  <si>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</si>
  <si>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</si>
  <si>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</si>
  <si>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</si>
  <si>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</si>
  <si>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</si>
  <si>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</si>
  <si>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</si>
  <si>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</si>
  <si>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</si>
  <si>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</si>
  <si>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</si>
  <si>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</si>
  <si>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</si>
  <si>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</si>
  <si>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</si>
  <si>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</si>
  <si>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</si>
  <si>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</si>
  <si>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</si>
  <si>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</si>
  <si>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</si>
  <si>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</si>
  <si>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</si>
  <si>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</si>
  <si>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</si>
  <si>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</si>
  <si>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</si>
  <si>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</si>
  <si>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</si>
  <si>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</si>
  <si>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</si>
  <si>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</si>
  <si>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</si>
  <si>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</si>
  <si>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</si>
  <si>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</si>
  <si>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</si>
  <si>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</si>
  <si>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</si>
  <si>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</si>
  <si>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</si>
  <si>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</si>
  <si>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</si>
  <si>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</si>
  <si>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</si>
  <si>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</si>
  <si>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</si>
  <si>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</si>
  <si>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</si>
  <si>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</si>
  <si>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</si>
  <si>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</si>
  <si>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</si>
  <si>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</si>
  <si>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</si>
  <si>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</si>
  <si>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</si>
  <si>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</si>
  <si>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</si>
  <si>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</si>
  <si>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</si>
  <si>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</si>
  <si>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</si>
  <si>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</si>
  <si>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</si>
  <si>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</si>
  <si>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</si>
  <si>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</si>
  <si>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</si>
  <si>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</si>
  <si>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</si>
  <si>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</si>
  <si>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</si>
  <si>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</si>
  <si>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</si>
  <si>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</si>
  <si>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</si>
  <si>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</si>
  <si>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</si>
  <si>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</si>
  <si>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</si>
  <si>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</si>
  <si>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</si>
  <si>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</si>
  <si>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</si>
  <si>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</si>
  <si>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</si>
  <si>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</si>
  <si>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</si>
  <si>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</si>
  <si>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</si>
  <si>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</si>
  <si>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</si>
  <si>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</si>
  <si>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</si>
  <si>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</si>
  <si>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</si>
  <si>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</si>
  <si>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</si>
  <si>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</si>
  <si>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</si>
  <si>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</si>
  <si>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</si>
  <si>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</si>
  <si>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</si>
  <si>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</si>
  <si>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</si>
  <si>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</si>
  <si>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</si>
  <si>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</si>
  <si>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</si>
  <si>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</si>
  <si>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</si>
  <si>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</si>
  <si>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</si>
  <si>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</si>
  <si>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</si>
  <si>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</si>
  <si>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</si>
  <si>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</si>
  <si>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</si>
  <si>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</si>
  <si>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</si>
  <si>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</si>
  <si>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</si>
  <si>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</si>
  <si>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</si>
  <si>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</si>
  <si>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</si>
  <si>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</si>
  <si>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</si>
  <si>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</si>
  <si>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</si>
  <si>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</si>
  <si>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</si>
  <si>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</si>
  <si>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</si>
  <si>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</si>
  <si>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</si>
  <si>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</si>
  <si>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</si>
  <si>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</si>
  <si>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</si>
  <si>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</si>
  <si>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</si>
  <si>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</si>
  <si>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</si>
  <si>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</si>
  <si>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</si>
  <si>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</si>
  <si>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</si>
  <si>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</si>
  <si>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</si>
  <si>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</si>
  <si>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</si>
  <si>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</si>
  <si>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</si>
  <si>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</si>
  <si>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</si>
  <si>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</si>
  <si>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</si>
  <si>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</si>
  <si>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</si>
  <si>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</si>
  <si>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</si>
  <si>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</si>
  <si>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</si>
  <si>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</si>
  <si>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</si>
  <si>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</si>
  <si>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</si>
  <si>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</si>
  <si>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</si>
  <si>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</si>
  <si>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</si>
  <si>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</si>
  <si>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</si>
  <si>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</si>
  <si>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</si>
  <si>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</si>
  <si>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</si>
  <si>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</si>
  <si>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</si>
  <si>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</si>
  <si>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</si>
  <si>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</si>
  <si>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</si>
  <si>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</si>
  <si>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</si>
  <si>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</si>
  <si>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</si>
  <si>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</si>
  <si>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</si>
  <si>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</si>
  <si>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</si>
  <si>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</si>
  <si>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</si>
  <si>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</si>
  <si>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</si>
  <si>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</si>
  <si>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</si>
  <si>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</si>
  <si>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</si>
  <si>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</si>
  <si>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</si>
  <si>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</si>
  <si>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</si>
  <si>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</si>
  <si>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</si>
  <si>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</si>
  <si>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</si>
  <si>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</si>
  <si>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</si>
  <si>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</si>
  <si>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</si>
  <si>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</si>
  <si>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</si>
  <si>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</si>
  <si>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</si>
  <si>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</si>
  <si>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</si>
  <si>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</si>
  <si>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</si>
  <si>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</si>
  <si>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</si>
  <si>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</si>
  <si>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</si>
  <si>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</si>
  <si>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</si>
  <si>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</si>
  <si>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</si>
  <si>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</si>
  <si>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</si>
  <si>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</si>
  <si>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</si>
  <si>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</si>
  <si>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</si>
  <si>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</si>
  <si>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</si>
  <si>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</si>
  <si>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</si>
  <si>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</si>
  <si>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</si>
  <si>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</si>
  <si>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</si>
  <si>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</si>
  <si>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</si>
  <si>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</si>
  <si>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</si>
  <si>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</si>
  <si>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</si>
  <si>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</si>
  <si>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</si>
  <si>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</si>
  <si>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</si>
  <si>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</si>
  <si>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</si>
  <si>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</si>
  <si>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</si>
  <si>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</si>
  <si>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</si>
  <si>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</si>
  <si>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</si>
  <si>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</si>
  <si>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</si>
  <si>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</si>
  <si>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</si>
  <si>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</si>
  <si>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</si>
  <si>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</si>
  <si>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</si>
  <si>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</si>
  <si>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</si>
  <si>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</si>
  <si>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</si>
  <si>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</si>
  <si>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</si>
  <si>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</si>
  <si>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</si>
  <si>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</si>
  <si>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</si>
  <si>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</si>
  <si>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</si>
  <si>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</si>
  <si>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</si>
  <si>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</si>
  <si>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</si>
  <si>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</si>
  <si>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</si>
  <si>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</si>
  <si>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</si>
  <si>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</si>
  <si>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</si>
  <si>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</si>
  <si>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</si>
  <si>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</si>
  <si>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</si>
  <si>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</si>
  <si>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</si>
  <si>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</si>
  <si>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</si>
  <si>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</si>
  <si>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</si>
  <si>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</si>
  <si>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</si>
  <si>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</si>
  <si>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</si>
  <si>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</si>
  <si>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</si>
  <si>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</si>
  <si>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</si>
  <si>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</si>
  <si>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</si>
  <si>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</si>
  <si>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</si>
  <si>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</si>
  <si>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</si>
  <si>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</si>
  <si>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</si>
  <si>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</si>
  <si>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</si>
  <si>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</si>
  <si>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</si>
  <si>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</si>
  <si>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</si>
  <si>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</si>
  <si>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</si>
  <si>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</si>
  <si>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</si>
  <si>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</si>
  <si>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</si>
  <si>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</si>
  <si>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</si>
  <si>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</si>
  <si>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</si>
  <si>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</si>
  <si>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</si>
  <si>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</si>
  <si>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</si>
  <si>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</si>
  <si>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</si>
  <si>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</si>
  <si>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</si>
  <si>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</si>
  <si>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</si>
  <si>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</si>
  <si>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</si>
  <si>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</si>
  <si>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</si>
  <si>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</si>
  <si>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</si>
  <si>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</si>
  <si>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</si>
  <si>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</si>
  <si>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</si>
  <si>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</si>
  <si>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</si>
  <si>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</si>
  <si>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</si>
  <si>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</si>
  <si>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</si>
  <si>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</si>
  <si>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</si>
  <si>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</si>
  <si>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</si>
  <si>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</si>
  <si>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</si>
  <si>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</si>
  <si>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</si>
  <si>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</si>
  <si>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</si>
  <si>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</si>
  <si>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</si>
  <si>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</si>
  <si>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</si>
  <si>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</si>
  <si>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</si>
  <si>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</si>
  <si>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</si>
  <si>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</si>
  <si>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</si>
  <si>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</si>
  <si>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</si>
  <si>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</si>
  <si>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</si>
  <si>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</si>
  <si>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</si>
  <si>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</si>
  <si>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</si>
  <si>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</si>
  <si>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</si>
  <si>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</si>
  <si>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</si>
  <si>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</si>
  <si>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</si>
  <si>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</si>
  <si>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</si>
  <si>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</si>
  <si>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</si>
  <si>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</si>
  <si>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</si>
  <si>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</si>
  <si>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</si>
  <si>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</si>
  <si>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</si>
  <si>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</si>
  <si>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</si>
  <si>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</si>
  <si>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</si>
  <si>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</si>
  <si>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</si>
  <si>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</si>
  <si>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</si>
  <si>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</si>
  <si>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</si>
  <si>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</si>
  <si>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</si>
  <si>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</si>
  <si>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</si>
  <si>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</si>
  <si>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</si>
  <si>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</si>
  <si>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</si>
  <si>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</si>
  <si>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</si>
  <si>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</si>
  <si>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</si>
  <si>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</si>
  <si>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</si>
  <si>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</si>
  <si>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</si>
  <si>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</si>
  <si>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</si>
  <si>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</si>
  <si>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</si>
  <si>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</si>
  <si>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</si>
  <si>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</si>
  <si>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</si>
  <si>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</si>
  <si>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</si>
  <si>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</si>
  <si>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</si>
  <si>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</si>
  <si>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</si>
  <si>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</si>
  <si>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</si>
  <si>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</si>
  <si>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</si>
  <si>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</si>
  <si>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</si>
  <si>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</si>
  <si>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</si>
  <si>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</si>
  <si>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</si>
  <si>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</si>
  <si>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</si>
  <si>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</si>
  <si>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</si>
  <si>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</si>
  <si>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</si>
  <si>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</si>
  <si>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</si>
  <si>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</si>
  <si>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</si>
  <si>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</si>
  <si>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</si>
  <si>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</si>
  <si>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</si>
  <si>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</si>
  <si>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</si>
  <si>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</si>
  <si>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</si>
  <si>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</si>
  <si>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</si>
  <si>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</si>
  <si>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</si>
  <si>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</si>
  <si>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</si>
  <si>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</si>
  <si>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</si>
  <si>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</si>
  <si>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</si>
  <si>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</si>
  <si>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</si>
  <si>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</si>
  <si>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</si>
  <si>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</si>
  <si>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</si>
  <si>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</si>
  <si>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</si>
  <si>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</si>
  <si>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</si>
  <si>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</si>
  <si>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</si>
  <si>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</si>
  <si>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</si>
  <si>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</si>
  <si>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</si>
  <si>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</si>
  <si>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</si>
  <si>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</si>
  <si>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</si>
  <si>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</si>
  <si>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</si>
  <si>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</si>
  <si>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</si>
  <si>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</si>
  <si>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</si>
  <si>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</si>
  <si>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</si>
  <si>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</si>
  <si>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</si>
  <si>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</si>
  <si>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</si>
  <si>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</si>
  <si>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</si>
  <si>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</si>
  <si>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</si>
  <si>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</si>
  <si>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</si>
  <si>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</si>
  <si>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</si>
  <si>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</si>
  <si>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</si>
  <si>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</si>
  <si>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</si>
  <si>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</si>
  <si>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</si>
  <si>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</si>
  <si>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</si>
  <si>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</si>
  <si>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</si>
  <si>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</si>
  <si>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</si>
  <si>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</si>
  <si>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</si>
  <si>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</si>
  <si>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</si>
  <si>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</si>
  <si>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</si>
  <si>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</si>
  <si>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</si>
  <si>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</si>
  <si>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</si>
  <si>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</si>
  <si>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</si>
  <si>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</si>
  <si>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</si>
  <si>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</si>
  <si>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</si>
  <si>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</si>
  <si>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</si>
  <si>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</si>
  <si>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</si>
  <si>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</si>
  <si>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</si>
  <si>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</si>
  <si>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</si>
  <si>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</si>
  <si>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</si>
  <si>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</si>
  <si>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</si>
  <si>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</si>
  <si>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</si>
  <si>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</si>
  <si>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</si>
  <si>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</si>
  <si>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</si>
  <si>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</si>
  <si>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</si>
  <si>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</si>
  <si>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</si>
  <si>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</si>
  <si>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</si>
  <si>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</si>
  <si>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</si>
  <si>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</si>
  <si>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</si>
  <si>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</si>
  <si>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</si>
  <si>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</si>
  <si>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</si>
  <si>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</si>
  <si>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</si>
  <si>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</si>
  <si>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</si>
  <si>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</si>
  <si>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</si>
  <si>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</si>
  <si>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</si>
  <si>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</si>
  <si>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</si>
  <si>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</si>
  <si>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</si>
  <si>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</si>
  <si>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</si>
  <si>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</si>
  <si>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</si>
  <si>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</si>
  <si>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</si>
  <si>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</si>
  <si>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</si>
  <si>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</si>
  <si>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</si>
  <si>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</si>
  <si>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</si>
  <si>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</si>
  <si>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</si>
  <si>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</si>
  <si>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</si>
  <si>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</si>
  <si>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</si>
  <si>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</si>
  <si>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</si>
  <si>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</si>
  <si>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</si>
  <si>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</si>
  <si>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</si>
  <si>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</si>
  <si>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</si>
  <si>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</si>
  <si>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</si>
  <si>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</si>
  <si>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</si>
  <si>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</si>
  <si>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</si>
  <si>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</si>
  <si>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</si>
  <si>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</si>
  <si>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</si>
  <si>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</si>
  <si>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</si>
  <si>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</si>
  <si>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</si>
  <si>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</si>
  <si>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</si>
  <si>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</si>
  <si>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</si>
  <si>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</si>
  <si>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</si>
  <si>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</si>
  <si>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</si>
  <si>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</si>
  <si>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</si>
  <si>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</si>
  <si>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</si>
  <si>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</si>
  <si>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</si>
  <si>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</si>
  <si>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</si>
  <si>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</si>
  <si>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</si>
  <si>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</si>
  <si>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</si>
  <si>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</si>
  <si>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</si>
  <si>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</si>
  <si>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</si>
  <si>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</si>
  <si>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</si>
  <si>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</si>
  <si>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</si>
  <si>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</si>
  <si>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</si>
  <si>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</si>
  <si>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</si>
  <si>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</si>
  <si>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</si>
  <si>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</si>
  <si>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</si>
  <si>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</si>
  <si>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</si>
  <si>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</si>
  <si>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</si>
  <si>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</si>
  <si>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</si>
  <si>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</si>
  <si>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</si>
  <si>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</si>
  <si>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</si>
  <si>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</si>
  <si>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</si>
  <si>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</si>
  <si>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</si>
  <si>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</si>
  <si>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</si>
  <si>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</si>
  <si>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</si>
  <si>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</si>
  <si>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</si>
  <si>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</si>
  <si>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</si>
  <si>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</si>
  <si>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</si>
  <si>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</si>
  <si>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</si>
  <si>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</si>
  <si>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</si>
  <si>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</si>
  <si>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</si>
  <si>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</si>
  <si>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</si>
  <si>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</si>
  <si>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</si>
  <si>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</si>
  <si>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</si>
  <si>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</si>
  <si>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</si>
  <si>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</si>
  <si>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</si>
  <si>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</si>
  <si>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</si>
  <si>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</si>
  <si>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</si>
  <si>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</si>
  <si>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</si>
  <si>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</si>
  <si>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</si>
  <si>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</si>
  <si>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</si>
  <si>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</si>
  <si>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</si>
  <si>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</si>
  <si>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</si>
  <si>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</si>
  <si>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</si>
  <si>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</si>
  <si>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</si>
  <si>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</si>
  <si>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</si>
  <si>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</si>
  <si>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</si>
  <si>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</si>
  <si>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</si>
  <si>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</si>
  <si>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</si>
  <si>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</si>
  <si>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</si>
  <si>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</si>
  <si>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</si>
  <si>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</si>
  <si>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</si>
  <si>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</si>
  <si>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</si>
  <si>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</si>
  <si>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</si>
  <si>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</si>
  <si>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</si>
  <si>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</si>
  <si>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</si>
  <si>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</si>
  <si>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</si>
  <si>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</si>
  <si>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</si>
  <si>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</si>
  <si>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</si>
  <si>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</si>
  <si>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</si>
  <si>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</si>
  <si>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</si>
  <si>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</si>
  <si>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</si>
  <si>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</si>
  <si>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</si>
  <si>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</si>
  <si>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</si>
  <si>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</si>
  <si>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</si>
  <si>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</si>
  <si>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</si>
  <si>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</si>
  <si>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</si>
  <si>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</si>
  <si>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</si>
  <si>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</si>
  <si>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</si>
  <si>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</si>
  <si>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</si>
  <si>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</si>
  <si>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</si>
  <si>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</si>
  <si>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</si>
  <si>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</si>
  <si>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</si>
  <si>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</si>
  <si>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</si>
  <si>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</si>
  <si>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</si>
  <si>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</si>
  <si>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</si>
  <si>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</si>
  <si>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</si>
  <si>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</si>
  <si>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</si>
  <si>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</si>
  <si>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</si>
  <si>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</si>
  <si>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</si>
  <si>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</si>
  <si>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</si>
  <si>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</si>
  <si>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</si>
  <si>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</si>
  <si>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</si>
  <si>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</si>
  <si>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</si>
  <si>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</si>
  <si>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</si>
  <si>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</si>
  <si>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</si>
  <si>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</si>
  <si>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</si>
  <si>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</si>
  <si>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</si>
  <si>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</si>
  <si>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</si>
  <si>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</si>
  <si>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</si>
  <si>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</si>
  <si>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</si>
  <si>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</si>
  <si>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</si>
  <si>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</si>
  <si>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</si>
  <si>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</si>
  <si>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</si>
  <si>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</si>
  <si>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</si>
  <si>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</si>
  <si>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</si>
  <si>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</si>
  <si>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</si>
  <si>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</si>
  <si>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</si>
  <si>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</si>
  <si>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</si>
  <si>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</si>
  <si>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</si>
  <si>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</si>
  <si>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</si>
  <si>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</si>
  <si>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</si>
  <si>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</si>
  <si>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</si>
  <si>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</si>
  <si>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</si>
  <si>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</si>
  <si>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</si>
  <si>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</si>
  <si>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</si>
  <si>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</si>
  <si>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</si>
  <si>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</si>
  <si>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</si>
  <si>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</si>
  <si>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</si>
  <si>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</si>
  <si>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</si>
  <si>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</si>
  <si>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</si>
  <si>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</si>
  <si>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</si>
  <si>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</si>
  <si>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</si>
  <si>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</si>
  <si>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</si>
  <si>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</si>
  <si>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</si>
  <si>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</si>
  <si>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</si>
  <si>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</si>
  <si>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</si>
  <si>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</si>
  <si>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</si>
  <si>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</si>
  <si>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</si>
  <si>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</si>
  <si>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</si>
  <si>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</si>
  <si>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</si>
  <si>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</si>
  <si>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</si>
  <si>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</si>
  <si>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</si>
  <si>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</si>
  <si>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</si>
  <si>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</si>
  <si>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</si>
  <si>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</si>
  <si>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</si>
  <si>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</si>
  <si>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</si>
  <si>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</si>
  <si>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</si>
  <si>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</si>
  <si>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</si>
  <si>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</si>
  <si>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</si>
  <si>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</si>
  <si>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</si>
  <si>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</si>
  <si>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</si>
  <si>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</si>
  <si>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</si>
  <si>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</si>
  <si>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</si>
  <si>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</si>
  <si>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</si>
  <si>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</si>
  <si>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</si>
  <si>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</si>
  <si>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</si>
  <si>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</si>
  <si>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</si>
  <si>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</si>
  <si>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</si>
  <si>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</si>
  <si>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</si>
  <si>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</si>
  <si>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</si>
  <si>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</si>
  <si>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</si>
  <si>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</si>
  <si>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</si>
  <si>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</si>
  <si>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</si>
  <si>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</si>
  <si>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</si>
  <si>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</si>
  <si>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</si>
  <si>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</si>
  <si>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</si>
  <si>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</si>
  <si>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</si>
  <si>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</si>
  <si>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</si>
  <si>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</si>
  <si>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</si>
  <si>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</si>
  <si>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</si>
  <si>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</si>
  <si>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</si>
  <si>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</si>
  <si>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</si>
  <si>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</si>
  <si>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</si>
  <si>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</si>
  <si>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</si>
  <si>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</si>
  <si>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</si>
  <si>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</si>
  <si>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</si>
  <si>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</si>
  <si>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</si>
  <si>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</si>
  <si>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</si>
  <si>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</si>
  <si>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</si>
  <si>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</si>
  <si>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</si>
  <si>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</si>
  <si>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</si>
  <si>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</si>
  <si>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</si>
  <si>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</si>
  <si>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</si>
  <si>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</si>
  <si>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</si>
  <si>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</si>
  <si>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</si>
  <si>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</si>
  <si>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</si>
  <si>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</si>
  <si>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</si>
  <si>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</si>
  <si>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</si>
  <si>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</si>
  <si>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</si>
  <si>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</si>
  <si>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</si>
  <si>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</si>
  <si>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</si>
  <si>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</si>
  <si>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</si>
  <si>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</si>
  <si>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</si>
  <si>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</si>
  <si>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</si>
  <si>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</si>
  <si>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</si>
  <si>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</si>
  <si>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</si>
  <si>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</si>
  <si>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</si>
  <si>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</si>
  <si>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</si>
  <si>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</si>
  <si>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</si>
  <si>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</si>
  <si>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</si>
  <si>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</si>
  <si>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</si>
  <si>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</si>
  <si>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</si>
  <si>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</si>
  <si>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</si>
  <si>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</si>
  <si>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</si>
  <si>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</si>
  <si>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</si>
  <si>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</si>
  <si>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</si>
  <si>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</si>
  <si>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</si>
  <si>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</si>
  <si>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</si>
  <si>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</si>
  <si>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</si>
  <si>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</si>
  <si>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</si>
  <si>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</si>
  <si>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</si>
  <si>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</si>
  <si>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</si>
  <si>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</si>
  <si>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</si>
  <si>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</si>
  <si>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</si>
  <si>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</si>
  <si>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</si>
  <si>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</si>
  <si>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</si>
  <si>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</si>
  <si>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</si>
  <si>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</si>
  <si>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</si>
  <si>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</si>
  <si>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</si>
  <si>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</si>
  <si>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</si>
  <si>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</si>
  <si>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</si>
  <si>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</si>
  <si>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</si>
  <si>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</si>
  <si>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</si>
  <si>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</si>
  <si>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</si>
  <si>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</si>
  <si>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</si>
  <si>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</si>
  <si>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</si>
  <si>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</si>
  <si>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</si>
  <si>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</si>
  <si>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</si>
  <si>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</si>
  <si>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</si>
  <si>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</si>
  <si>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</si>
  <si>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</si>
  <si>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</si>
  <si>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</si>
  <si>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</si>
  <si>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</si>
  <si>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</si>
  <si>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</si>
  <si>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</si>
  <si>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</si>
  <si>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</si>
  <si>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</si>
  <si>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</si>
  <si>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</si>
  <si>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</si>
  <si>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</si>
  <si>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</si>
  <si>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</si>
  <si>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</si>
  <si>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</si>
  <si>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</si>
  <si>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</si>
  <si>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</si>
  <si>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</si>
  <si>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</si>
  <si>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</si>
  <si>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</si>
  <si>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</si>
  <si>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</si>
  <si>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</si>
  <si>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</si>
  <si>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</si>
  <si>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</si>
  <si>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</si>
  <si>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</si>
  <si>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</si>
  <si>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</si>
  <si>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</si>
  <si>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</si>
  <si>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</si>
  <si>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</si>
  <si>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</si>
  <si>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</si>
  <si>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</si>
  <si>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</si>
  <si>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</si>
  <si>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</si>
  <si>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</si>
  <si>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</si>
  <si>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</si>
  <si>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</si>
  <si>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</si>
  <si>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</si>
  <si>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</si>
  <si>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</si>
  <si>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</si>
  <si>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</si>
  <si>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</si>
  <si>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</si>
  <si>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</si>
  <si>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</si>
  <si>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</si>
  <si>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</si>
  <si>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</si>
  <si>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</si>
  <si>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</si>
  <si>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</si>
  <si>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</si>
  <si>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</si>
  <si>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</si>
  <si>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</si>
  <si>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</si>
  <si>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</si>
  <si>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</si>
  <si>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</si>
  <si>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</si>
  <si>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</si>
  <si>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</si>
  <si>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</si>
  <si>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</si>
  <si>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</si>
  <si>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</si>
  <si>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</si>
  <si>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</si>
  <si>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</si>
  <si>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</si>
  <si>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</si>
  <si>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</si>
  <si>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</si>
  <si>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</si>
  <si>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</si>
  <si>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</si>
  <si>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</si>
  <si>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</si>
  <si>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</si>
  <si>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</si>
  <si>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</si>
  <si>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</si>
  <si>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</si>
  <si>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</si>
  <si>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</si>
  <si>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</si>
  <si>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</si>
  <si>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</si>
  <si>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</si>
  <si>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</si>
  <si>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</si>
  <si>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</si>
  <si>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</si>
  <si>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</si>
  <si>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</si>
  <si>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</si>
  <si>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</si>
  <si>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</si>
  <si>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</si>
  <si>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</si>
  <si>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</si>
  <si>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</si>
  <si>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</si>
  <si>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</si>
  <si>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</si>
  <si>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</si>
  <si>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</si>
  <si>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</si>
  <si>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</si>
  <si>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</si>
  <si>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</si>
  <si>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</si>
  <si>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</si>
  <si>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</si>
  <si>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</si>
  <si>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</si>
  <si>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</si>
  <si>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</si>
  <si>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</si>
  <si>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</si>
  <si>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</si>
  <si>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</si>
  <si>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</si>
  <si>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</si>
  <si>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</si>
  <si>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</si>
  <si>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</si>
  <si>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</si>
  <si>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</si>
  <si>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</si>
  <si>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</si>
  <si>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</si>
  <si>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</si>
  <si>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</si>
  <si>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</si>
  <si>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</si>
  <si>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</si>
  <si>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</si>
  <si>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</si>
  <si>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</si>
  <si>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</si>
  <si>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</si>
  <si>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</si>
  <si>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</si>
  <si>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</si>
  <si>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</si>
  <si>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</si>
  <si>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</si>
  <si>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</si>
  <si>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</si>
  <si>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</si>
  <si>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</si>
  <si>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</si>
  <si>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</si>
  <si>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</si>
  <si>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</si>
  <si>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</si>
  <si>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</si>
  <si>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</si>
  <si>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</si>
  <si>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</si>
  <si>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</si>
  <si>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</si>
  <si>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</si>
  <si>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</si>
  <si>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</si>
  <si>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</si>
  <si>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</si>
  <si>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</si>
  <si>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</si>
  <si>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</si>
  <si>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</si>
  <si>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</si>
  <si>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</si>
  <si>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</si>
  <si>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</si>
  <si>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</si>
  <si>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</si>
  <si>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</si>
  <si>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</si>
  <si>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</si>
  <si>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</si>
  <si>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</si>
  <si>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</si>
  <si>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</si>
  <si>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</si>
  <si>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</si>
  <si>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</si>
  <si>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</si>
  <si>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</si>
  <si>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</si>
  <si>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</si>
  <si>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</si>
  <si>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</si>
  <si>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</si>
  <si>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</si>
  <si>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</si>
  <si>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</si>
  <si>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</si>
  <si>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</si>
  <si>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</si>
  <si>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</si>
  <si>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</si>
  <si>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</si>
  <si>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</si>
  <si>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</si>
  <si>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</si>
  <si>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</si>
  <si>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</si>
  <si>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</si>
  <si>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</si>
  <si>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</si>
  <si>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</si>
  <si>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</si>
  <si>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</si>
  <si>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</si>
  <si>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</si>
  <si>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</si>
  <si>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</si>
  <si>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</si>
  <si>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</si>
  <si>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</si>
  <si>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</si>
  <si>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</si>
  <si>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</si>
  <si>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</si>
  <si>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</si>
  <si>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</si>
  <si>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</si>
  <si>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</si>
  <si>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</si>
  <si>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</si>
  <si>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</si>
  <si>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</si>
  <si>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</si>
  <si>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</si>
  <si>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</si>
  <si>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</si>
  <si>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</si>
  <si>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</si>
  <si>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</si>
  <si>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</si>
  <si>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</si>
  <si>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</si>
  <si>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</si>
  <si>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</si>
  <si>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</si>
  <si>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</si>
  <si>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</si>
  <si>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</si>
  <si>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</si>
  <si>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</si>
  <si>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</si>
  <si>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</si>
  <si>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</si>
  <si>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</si>
  <si>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</si>
  <si>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</si>
  <si>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</si>
  <si>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</si>
  <si>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</si>
  <si>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</si>
  <si>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</si>
  <si>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</si>
  <si>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</si>
  <si>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</si>
  <si>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</si>
  <si>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</si>
  <si>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</si>
  <si>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</si>
  <si>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</si>
  <si>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</si>
  <si>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</si>
  <si>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</si>
  <si>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</si>
  <si>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</si>
  <si>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</si>
  <si>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</si>
  <si>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</si>
  <si>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</si>
  <si>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</si>
  <si>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</si>
  <si>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</si>
  <si>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</si>
  <si>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</si>
  <si>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</si>
  <si>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</si>
  <si>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</si>
  <si>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</si>
  <si>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</si>
  <si>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</si>
  <si>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</si>
  <si>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</si>
  <si>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</si>
  <si>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</si>
  <si>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</si>
  <si>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</si>
  <si>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</si>
  <si>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</si>
  <si>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</si>
  <si>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</si>
  <si>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</si>
  <si>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</si>
  <si>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</si>
  <si>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</si>
  <si>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</si>
  <si>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</si>
  <si>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</si>
  <si>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</si>
  <si>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</si>
  <si>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</si>
  <si>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</si>
  <si>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</si>
  <si>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</si>
  <si>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</si>
  <si>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</si>
  <si>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</si>
  <si>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</si>
  <si>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</si>
  <si>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</si>
  <si>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</si>
  <si>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</si>
  <si>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</si>
  <si>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</si>
  <si>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</si>
  <si>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</si>
  <si>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</si>
  <si>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</si>
  <si>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</si>
  <si>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</si>
  <si>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</si>
  <si>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</si>
  <si>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</si>
  <si>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</si>
  <si>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</si>
  <si>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</si>
  <si>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</si>
  <si>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</si>
  <si>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</si>
  <si>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</si>
  <si>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</si>
  <si>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</si>
  <si>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</si>
  <si>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</si>
  <si>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</si>
  <si>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</si>
  <si>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</si>
  <si>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</si>
  <si>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</si>
  <si>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</si>
  <si>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</si>
  <si>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</si>
  <si>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</si>
  <si>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</si>
  <si>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</si>
  <si>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</si>
  <si>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</si>
  <si>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</si>
  <si>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</si>
  <si>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</si>
  <si>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</si>
  <si>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</si>
  <si>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</si>
  <si>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</si>
  <si>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</si>
  <si>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</si>
  <si>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</si>
  <si>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</si>
  <si>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</si>
  <si>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</si>
  <si>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</si>
  <si>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</si>
  <si>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</si>
  <si>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</si>
  <si>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</si>
  <si>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</si>
  <si>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</si>
  <si>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</si>
  <si>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</si>
  <si>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</si>
  <si>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</si>
  <si>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</si>
  <si>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</si>
  <si>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</si>
  <si>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</si>
  <si>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</si>
  <si>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</si>
  <si>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</si>
  <si>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</si>
  <si>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</si>
  <si>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</si>
  <si>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</si>
  <si>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</si>
  <si>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</si>
  <si>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</si>
  <si>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</si>
  <si>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</si>
  <si>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</si>
  <si>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</si>
  <si>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</si>
  <si>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</si>
  <si>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</si>
  <si>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</si>
  <si>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</si>
  <si>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</si>
  <si>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</si>
  <si>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</si>
  <si>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</si>
  <si>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</si>
  <si>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</si>
  <si>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</si>
  <si>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</si>
  <si>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</si>
  <si>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</si>
  <si>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</si>
  <si>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</si>
  <si>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</si>
  <si>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</si>
  <si>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</si>
  <si>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</si>
  <si>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</si>
  <si>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</si>
  <si>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</si>
  <si>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</si>
  <si>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</si>
  <si>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</si>
  <si>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</si>
  <si>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</si>
  <si>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</si>
  <si>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</si>
  <si>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</si>
  <si>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</si>
  <si>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</si>
  <si>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</si>
  <si>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</si>
  <si>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</si>
  <si>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</si>
  <si>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</si>
  <si>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</si>
  <si>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</si>
  <si>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</si>
  <si>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</si>
  <si>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</si>
  <si>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</si>
  <si>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</si>
  <si>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</si>
  <si>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</si>
  <si>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</si>
  <si>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</si>
  <si>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</si>
  <si>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</si>
  <si>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</si>
  <si>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</si>
  <si>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</si>
  <si>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</si>
  <si>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</si>
  <si>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</si>
  <si>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</si>
  <si>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</si>
  <si>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</si>
  <si>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</si>
  <si>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</si>
  <si>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</si>
  <si>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</si>
  <si>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</si>
  <si>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</si>
  <si>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</si>
  <si>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</si>
  <si>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</si>
  <si>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</si>
  <si>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</si>
  <si>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</si>
  <si>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</si>
  <si>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</si>
  <si>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</si>
  <si>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</si>
  <si>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</si>
  <si>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</si>
  <si>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</si>
  <si>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</si>
  <si>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</si>
  <si>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</si>
  <si>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</si>
  <si>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</si>
  <si>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</si>
  <si>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</si>
  <si>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</si>
  <si>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</si>
  <si>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</si>
  <si>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</si>
  <si>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</si>
  <si>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</si>
  <si>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</si>
  <si>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</si>
  <si>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</si>
  <si>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</si>
  <si>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</si>
  <si>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</si>
  <si>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</si>
  <si>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</si>
  <si>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</si>
  <si>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</si>
  <si>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</si>
  <si>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</si>
  <si>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</si>
  <si>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</si>
  <si>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</si>
  <si>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</si>
  <si>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</si>
  <si>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</si>
  <si>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</si>
  <si>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</si>
  <si>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</si>
  <si>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</si>
  <si>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</si>
  <si>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</si>
  <si>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</si>
  <si>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</si>
  <si>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</si>
  <si>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</si>
  <si>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</si>
  <si>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</si>
  <si>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</si>
  <si>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</si>
  <si>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</si>
  <si>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</si>
  <si>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</si>
  <si>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</si>
  <si>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</si>
  <si>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</si>
  <si>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</si>
  <si>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</si>
  <si>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</si>
  <si>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</si>
  <si>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</si>
  <si>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</si>
  <si>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</si>
  <si>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</si>
  <si>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</si>
  <si>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</si>
  <si>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</si>
  <si>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</si>
  <si>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</si>
  <si>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</si>
  <si>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</si>
  <si>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</si>
  <si>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</si>
  <si>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</si>
  <si>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</si>
  <si>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</si>
  <si>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</si>
  <si>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</si>
  <si>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</si>
  <si>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</si>
  <si>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</si>
  <si>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</si>
  <si>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</si>
  <si>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</si>
  <si>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</si>
  <si>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</si>
  <si>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</si>
  <si>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</si>
  <si>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</si>
  <si>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</si>
  <si>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</si>
  <si>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</si>
  <si>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</si>
  <si>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</si>
  <si>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</si>
  <si>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</si>
  <si>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</si>
  <si>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</si>
  <si>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</si>
  <si>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</si>
  <si>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</si>
  <si>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</si>
  <si>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</si>
  <si>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</si>
  <si>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</si>
  <si>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</si>
  <si>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</si>
  <si>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</si>
  <si>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</si>
  <si>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</si>
  <si>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</si>
  <si>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</si>
  <si>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</si>
  <si>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</si>
  <si>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</si>
  <si>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</si>
  <si>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</si>
  <si>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</si>
  <si>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</si>
  <si>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</si>
  <si>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</si>
  <si>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</si>
  <si>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</si>
  <si>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</si>
  <si>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</si>
  <si>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</si>
  <si>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</si>
  <si>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</si>
  <si>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</si>
  <si>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</si>
  <si>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</si>
  <si>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</si>
  <si>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</si>
  <si>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</si>
  <si>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</si>
  <si>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</si>
  <si>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</si>
  <si>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</si>
  <si>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</si>
  <si>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</si>
  <si>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</si>
  <si>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</si>
  <si>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</si>
  <si>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</si>
  <si>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</si>
  <si>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</si>
  <si>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</si>
  <si>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</si>
  <si>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</si>
  <si>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</si>
  <si>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</si>
  <si>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</si>
  <si>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</si>
  <si>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</si>
  <si>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</si>
  <si>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</si>
  <si>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</si>
  <si>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</si>
  <si>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</si>
  <si>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</si>
  <si>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</si>
  <si>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</si>
  <si>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</si>
  <si>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</si>
  <si>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</si>
  <si>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</si>
  <si>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</si>
  <si>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</si>
  <si>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</si>
  <si>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</si>
  <si>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</si>
  <si>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</si>
  <si>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</si>
  <si>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</si>
  <si>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</si>
  <si>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</si>
  <si>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</si>
  <si>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</si>
  <si>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</si>
  <si>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</si>
  <si>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</si>
  <si>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</si>
  <si>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</si>
  <si>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</si>
  <si>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</si>
  <si>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</si>
  <si>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</si>
  <si>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</si>
  <si>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</si>
  <si>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</si>
  <si>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</si>
  <si>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</si>
  <si>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</si>
  <si>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</si>
  <si>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</si>
  <si>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</si>
  <si>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</si>
  <si>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</si>
  <si>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</si>
  <si>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</si>
  <si>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</si>
  <si>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</si>
  <si>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</si>
  <si>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</si>
  <si>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</si>
  <si>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</si>
  <si>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</si>
  <si>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</si>
  <si>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</si>
  <si>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</si>
  <si>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</si>
  <si>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</si>
  <si>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</si>
  <si>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</si>
  <si>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</si>
  <si>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</si>
  <si>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</si>
  <si>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</si>
  <si>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</si>
  <si>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</si>
  <si>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</si>
  <si>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</si>
  <si>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</si>
  <si>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</si>
  <si>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</si>
  <si>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</si>
  <si>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</si>
  <si>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</si>
  <si>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</si>
  <si>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</si>
  <si>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</si>
  <si>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</si>
  <si>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</si>
  <si>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</si>
  <si>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</si>
  <si>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</si>
  <si>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</si>
  <si>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</si>
  <si>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</si>
  <si>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</si>
  <si>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</si>
  <si>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</si>
  <si>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</si>
  <si>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</si>
  <si>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</si>
  <si>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</si>
  <si>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</si>
  <si>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</si>
  <si>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</si>
  <si>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</si>
  <si>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</si>
  <si>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</si>
  <si>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</si>
  <si>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</si>
  <si>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</si>
  <si>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</si>
  <si>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</si>
  <si>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</si>
  <si>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</si>
  <si>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</si>
  <si>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</si>
  <si>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</si>
  <si>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</si>
  <si>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</si>
  <si>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</si>
  <si>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</si>
  <si>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</si>
  <si>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</si>
  <si>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</si>
  <si>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</si>
  <si>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</si>
  <si>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</si>
  <si>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</si>
  <si>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</si>
  <si>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</si>
  <si>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</si>
  <si>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</si>
  <si>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</si>
  <si>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</si>
  <si>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</si>
  <si>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</si>
  <si>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</si>
  <si>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</si>
  <si>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</si>
  <si>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</si>
  <si>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</si>
  <si>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</si>
  <si>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</si>
  <si>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</si>
  <si>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</si>
  <si>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</si>
  <si>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</si>
  <si>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</si>
  <si>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</si>
  <si>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</si>
  <si>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</si>
  <si>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</si>
  <si>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</si>
  <si>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</si>
  <si>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</si>
  <si>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</si>
  <si>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</si>
  <si>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</si>
  <si>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</si>
  <si>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</si>
  <si>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</si>
  <si>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</si>
  <si>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</si>
  <si>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</si>
  <si>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</si>
  <si>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</si>
  <si>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</si>
  <si>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</si>
  <si>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</si>
  <si>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</si>
  <si>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</si>
  <si>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</si>
  <si>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</si>
  <si>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</si>
  <si>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</si>
  <si>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</si>
  <si>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</si>
  <si>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</si>
  <si>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</si>
  <si>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</si>
  <si>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</si>
  <si>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</si>
  <si>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</si>
  <si>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</si>
  <si>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</si>
  <si>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</si>
  <si>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</si>
  <si>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</si>
  <si>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</si>
  <si>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</si>
  <si>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</si>
  <si>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</si>
  <si>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</si>
  <si>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</si>
  <si>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</si>
  <si>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</si>
  <si>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</si>
  <si>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</si>
  <si>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</si>
  <si>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</si>
  <si>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</si>
  <si>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</si>
  <si>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</si>
  <si>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</si>
  <si>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</si>
  <si>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</si>
  <si>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</si>
  <si>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</si>
  <si>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</si>
  <si>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</si>
  <si>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</si>
  <si>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</si>
  <si>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</si>
  <si>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</si>
  <si>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</si>
  <si>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</si>
  <si>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</si>
  <si>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</si>
  <si>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</si>
  <si>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</si>
  <si>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</si>
  <si>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</si>
  <si>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</si>
  <si>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</si>
  <si>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</si>
  <si>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</si>
  <si>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</si>
  <si>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</si>
  <si>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</si>
  <si>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</si>
  <si>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</si>
  <si>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</si>
  <si>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</si>
  <si>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</si>
  <si>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</si>
  <si>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</si>
  <si>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</si>
  <si>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</si>
  <si>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</si>
  <si>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</si>
  <si>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</si>
  <si>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</si>
  <si>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</si>
  <si>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</si>
  <si>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</si>
  <si>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</si>
  <si>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</si>
  <si>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</si>
  <si>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</si>
  <si>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</si>
  <si>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</si>
  <si>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</si>
  <si>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</si>
  <si>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</si>
  <si>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</si>
  <si>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</si>
  <si>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</si>
  <si>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</si>
  <si>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</si>
  <si>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</si>
  <si>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</si>
  <si>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</si>
  <si>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</si>
  <si>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</si>
  <si>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</si>
  <si>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</si>
  <si>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</si>
  <si>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</si>
  <si>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</si>
  <si>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</si>
  <si>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</si>
  <si>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</si>
  <si>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</si>
  <si>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</si>
  <si>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</si>
  <si>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</si>
  <si>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</si>
  <si>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</si>
  <si>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</si>
  <si>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</si>
  <si>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</si>
  <si>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</si>
  <si>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</si>
  <si>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</si>
  <si>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</si>
  <si>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</si>
  <si>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</si>
  <si>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</si>
  <si>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</si>
  <si>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</si>
  <si>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</si>
  <si>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</si>
  <si>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</si>
  <si>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</si>
  <si>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</si>
  <si>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</si>
  <si>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</si>
  <si>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</si>
  <si>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</si>
  <si>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</si>
  <si>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</si>
  <si>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</si>
  <si>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</si>
  <si>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</si>
  <si>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</si>
  <si>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</si>
  <si>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</si>
  <si>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</si>
  <si>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</si>
  <si>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</si>
  <si>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</si>
  <si>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</si>
  <si>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</si>
  <si>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</si>
  <si>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</si>
  <si>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</si>
  <si>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</si>
  <si>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</si>
  <si>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</si>
  <si>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</si>
  <si>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</si>
  <si>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</si>
  <si>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</si>
  <si>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</si>
  <si>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</si>
  <si>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</si>
  <si>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</si>
  <si>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</si>
  <si>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</si>
  <si>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</si>
  <si>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</si>
  <si>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</si>
  <si>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</si>
  <si>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</si>
  <si>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</si>
  <si>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</si>
  <si>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</si>
  <si>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</si>
  <si>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</si>
  <si>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</si>
  <si>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</si>
  <si>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</si>
  <si>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</si>
  <si>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</si>
  <si>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</si>
  <si>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</si>
  <si>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</si>
  <si>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</si>
  <si>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</si>
  <si>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</si>
  <si>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</si>
  <si>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</si>
  <si>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</si>
  <si>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</si>
  <si>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</si>
  <si>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</si>
  <si>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</si>
  <si>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</si>
  <si>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</si>
  <si>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</si>
  <si>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</si>
  <si>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</si>
  <si>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</si>
  <si>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</si>
  <si>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</si>
  <si>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</si>
  <si>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</si>
  <si>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</si>
  <si>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</si>
  <si>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</si>
  <si>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</si>
  <si>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</si>
  <si>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</si>
  <si>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</si>
  <si>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</si>
  <si>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</si>
  <si>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</si>
  <si>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</si>
  <si>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</si>
  <si>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</si>
  <si>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</si>
  <si>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</si>
  <si>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</si>
  <si>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</si>
  <si>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</si>
  <si>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</si>
  <si>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</si>
  <si>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</si>
  <si>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</si>
  <si>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</si>
  <si>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</si>
  <si>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</si>
  <si>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</si>
  <si>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</si>
  <si>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</si>
  <si>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</si>
  <si>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</si>
  <si>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</si>
  <si>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</si>
  <si>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</si>
  <si>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</si>
  <si>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</si>
  <si>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</si>
  <si>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</si>
  <si>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</si>
  <si>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</si>
  <si>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</si>
  <si>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</si>
  <si>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</si>
  <si>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</si>
  <si>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</si>
  <si>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</si>
  <si>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</si>
  <si>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</si>
  <si>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</si>
  <si>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</si>
  <si>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</si>
  <si>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</si>
  <si>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</si>
  <si>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</si>
  <si>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</si>
  <si>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</si>
  <si>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</si>
  <si>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</si>
  <si>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</si>
  <si>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</si>
  <si>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</si>
  <si>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</si>
  <si>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</si>
  <si>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</si>
  <si>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</si>
  <si>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</si>
  <si>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</si>
  <si>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</si>
  <si>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</si>
  <si>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</si>
  <si>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</si>
  <si>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</si>
  <si>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</si>
  <si>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</si>
  <si>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</si>
  <si>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</si>
  <si>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</si>
  <si>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</si>
  <si>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</si>
  <si>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</si>
  <si>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</si>
  <si>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</si>
  <si>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</si>
  <si>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</si>
  <si>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</si>
  <si>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</si>
  <si>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</si>
  <si>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</si>
  <si>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</si>
  <si>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</si>
  <si>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</si>
  <si>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</si>
  <si>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</si>
  <si>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</si>
  <si>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</si>
  <si>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</si>
  <si>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</si>
  <si>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</si>
  <si>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</si>
  <si>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</si>
  <si>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</si>
  <si>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</si>
  <si>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</si>
  <si>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</si>
  <si>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</si>
  <si>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</si>
  <si>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</si>
  <si>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</si>
  <si>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</si>
  <si>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</si>
  <si>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</si>
  <si>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</si>
  <si>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</si>
  <si>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</si>
  <si>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</si>
  <si>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</si>
  <si>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</si>
  <si>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</si>
  <si>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</si>
  <si>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</si>
  <si>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</si>
  <si>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</si>
  <si>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</si>
  <si>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</si>
  <si>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</si>
  <si>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</si>
  <si>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</si>
  <si>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</si>
  <si>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</si>
  <si>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</si>
  <si>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</si>
  <si>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</si>
  <si>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</si>
  <si>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</si>
  <si>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</si>
  <si>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</si>
  <si>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</si>
  <si>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</si>
  <si>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</si>
  <si>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</si>
  <si>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</si>
  <si>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</si>
  <si>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</si>
  <si>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</si>
  <si>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</si>
  <si>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</si>
  <si>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</si>
  <si>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</si>
  <si>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</si>
  <si>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</si>
  <si>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</si>
  <si>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</si>
  <si>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</si>
  <si>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</si>
  <si>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</si>
  <si>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</si>
  <si>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</si>
  <si>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</si>
  <si>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</si>
  <si>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</si>
  <si>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</si>
  <si>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</si>
  <si>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</si>
  <si>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</si>
  <si>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</si>
  <si>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</si>
  <si>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</si>
  <si>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</si>
  <si>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</si>
  <si>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</si>
  <si>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</si>
  <si>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</si>
  <si>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</si>
  <si>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</si>
  <si>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</si>
  <si>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</si>
  <si>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</si>
  <si>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</si>
  <si>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</si>
  <si>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</si>
  <si>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</si>
  <si>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</si>
  <si>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</si>
  <si>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</si>
  <si>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</si>
  <si>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</si>
  <si>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</si>
  <si>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</si>
  <si>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</si>
  <si>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</si>
  <si>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</si>
  <si>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</si>
  <si>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</si>
  <si>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</si>
  <si>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</si>
  <si>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</si>
  <si>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</si>
  <si>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</si>
  <si>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</si>
  <si>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</si>
  <si>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</si>
  <si>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</si>
  <si>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</si>
  <si>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</si>
  <si>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</si>
  <si>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</si>
  <si>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</si>
  <si>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</si>
  <si>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</si>
  <si>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</si>
  <si>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</si>
  <si>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</si>
  <si>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</si>
  <si>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</si>
  <si>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</si>
  <si>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</si>
  <si>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</si>
  <si>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</si>
  <si>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</si>
  <si>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</si>
  <si>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</si>
  <si>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</si>
  <si>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</si>
  <si>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</si>
  <si>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</si>
  <si>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</si>
  <si>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</si>
  <si>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</si>
  <si>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</si>
  <si>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</si>
  <si>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</si>
  <si>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</si>
  <si>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</si>
  <si>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</si>
  <si>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</si>
  <si>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</si>
  <si>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</si>
  <si>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</si>
  <si>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</si>
  <si>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</si>
  <si>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</si>
  <si>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</si>
  <si>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</si>
  <si>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</si>
  <si>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</si>
  <si>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</si>
  <si>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</si>
  <si>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</si>
  <si>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</si>
  <si>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</si>
  <si>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</si>
  <si>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</si>
  <si>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</si>
  <si>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</si>
  <si>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</si>
  <si>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</si>
  <si>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</si>
  <si>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</si>
  <si>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</si>
  <si>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</si>
  <si>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</si>
  <si>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</si>
  <si>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</si>
  <si>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</si>
  <si>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</si>
  <si>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</si>
  <si>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</si>
  <si>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</si>
  <si>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</si>
  <si>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</si>
  <si>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</si>
  <si>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</si>
  <si>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</si>
  <si>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</si>
  <si>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</si>
  <si>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</si>
  <si>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</si>
  <si>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</si>
  <si>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</si>
  <si>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</si>
  <si>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</si>
  <si>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</si>
  <si>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</si>
  <si>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</si>
  <si>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</si>
  <si>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</si>
  <si>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</si>
  <si>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</si>
  <si>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</si>
  <si>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</si>
  <si>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</si>
  <si>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</si>
  <si>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</si>
  <si>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</si>
  <si>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</si>
  <si>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</si>
  <si>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</si>
  <si>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</si>
  <si>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</si>
  <si>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</si>
  <si>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</si>
  <si>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</si>
  <si>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</si>
  <si>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</si>
  <si>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</si>
  <si>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</si>
  <si>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</si>
  <si>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</si>
  <si>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</si>
  <si>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</si>
  <si>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</si>
  <si>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</si>
  <si>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</si>
  <si>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</si>
  <si>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</si>
  <si>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</si>
  <si>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</si>
  <si>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</si>
  <si>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</si>
  <si>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</si>
  <si>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</si>
  <si>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</si>
  <si>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</si>
  <si>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</si>
  <si>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</si>
  <si>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</si>
  <si>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</si>
  <si>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</si>
  <si>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</si>
  <si>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</si>
  <si>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</si>
  <si>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</si>
  <si>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</si>
  <si>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</si>
  <si>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</si>
  <si>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</si>
  <si>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</si>
  <si>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</si>
  <si>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</si>
  <si>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</si>
  <si>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</si>
  <si>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</si>
  <si>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</si>
  <si>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</si>
  <si>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</si>
  <si>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</si>
  <si>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</si>
  <si>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</si>
  <si>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</si>
  <si>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</si>
  <si>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</si>
  <si>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</si>
  <si>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</si>
  <si>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</si>
  <si>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</si>
  <si>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</si>
  <si>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</si>
  <si>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</si>
  <si>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</si>
  <si>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</si>
  <si>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</si>
  <si>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</si>
  <si>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</si>
  <si>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</si>
  <si>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</si>
  <si>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</si>
  <si>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</si>
  <si>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</si>
  <si>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</si>
  <si>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</si>
  <si>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</si>
  <si>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</si>
  <si>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</si>
  <si>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</si>
  <si>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</si>
  <si>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</si>
  <si>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</si>
  <si>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</si>
  <si>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</si>
  <si>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</si>
  <si>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</si>
  <si>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</si>
  <si>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</si>
  <si>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</si>
  <si>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</si>
  <si>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</si>
  <si>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</si>
  <si>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</si>
  <si>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</si>
  <si>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</si>
  <si>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</si>
  <si>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</si>
  <si>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</si>
  <si>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</si>
  <si>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</si>
  <si>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</si>
  <si>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</si>
  <si>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</si>
  <si>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</si>
  <si>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</si>
  <si>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</si>
  <si>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</si>
  <si>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</si>
  <si>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</si>
  <si>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</si>
  <si>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</si>
  <si>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</si>
  <si>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</si>
  <si>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</si>
  <si>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</si>
  <si>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</si>
  <si>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</si>
  <si>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</si>
  <si>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</si>
  <si>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</si>
  <si>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</si>
  <si>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</si>
  <si>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</si>
  <si>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</si>
  <si>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</si>
  <si>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</si>
  <si>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</si>
  <si>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</si>
  <si>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</si>
  <si>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</si>
  <si>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</si>
  <si>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</si>
  <si>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</si>
  <si>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</si>
  <si>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</si>
  <si>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</si>
  <si>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</si>
  <si>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</si>
  <si>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</si>
  <si>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</si>
  <si>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</si>
  <si>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</si>
  <si>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</si>
  <si>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</si>
  <si>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</si>
  <si>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</si>
  <si>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</si>
  <si>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</si>
  <si>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</si>
  <si>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</si>
  <si>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</si>
  <si>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</si>
  <si>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</si>
  <si>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</si>
  <si>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</si>
  <si>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</si>
  <si>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</si>
  <si>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</si>
  <si>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</si>
  <si>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</si>
  <si>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</si>
  <si>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</si>
  <si>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</si>
  <si>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</si>
  <si>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</si>
  <si>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</si>
  <si>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</si>
  <si>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</si>
  <si>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</si>
  <si>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</si>
  <si>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</si>
  <si>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</si>
  <si>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</si>
  <si>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</si>
  <si>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</si>
  <si>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</si>
  <si>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</si>
  <si>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</si>
  <si>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</si>
  <si>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</si>
  <si>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</si>
  <si>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</si>
  <si>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</si>
  <si>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</si>
  <si>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</si>
  <si>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</si>
  <si>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</si>
  <si>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</si>
  <si>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</si>
  <si>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</si>
  <si>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</si>
  <si>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</si>
  <si>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</si>
  <si>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</si>
  <si>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</si>
  <si>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</si>
  <si>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</si>
  <si>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</si>
  <si>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</si>
  <si>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</si>
  <si>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</si>
  <si>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</si>
  <si>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</si>
  <si>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</si>
  <si>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</si>
  <si>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</si>
  <si>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</si>
  <si>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</si>
  <si>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</si>
  <si>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</si>
  <si>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</si>
  <si>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</si>
  <si>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</si>
  <si>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</si>
  <si>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</si>
  <si>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</si>
  <si>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</si>
  <si>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</si>
  <si>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</si>
  <si>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</si>
  <si>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</si>
  <si>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</si>
  <si>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</si>
  <si>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</si>
  <si>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</si>
  <si>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</si>
  <si>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</si>
  <si>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</si>
  <si>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</si>
  <si>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</si>
  <si>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</si>
  <si>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</si>
  <si>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</si>
  <si>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</si>
  <si>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</si>
  <si>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</si>
  <si>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</si>
  <si>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</si>
  <si>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</si>
  <si>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</si>
  <si>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</si>
  <si>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</si>
  <si>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</si>
  <si>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</si>
  <si>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</si>
  <si>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</si>
  <si>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</si>
  <si>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</si>
  <si>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</si>
  <si>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</si>
  <si>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</si>
  <si>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</si>
  <si>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</si>
  <si>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</si>
  <si>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</si>
  <si>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</si>
  <si>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</si>
  <si>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</si>
  <si>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</si>
  <si>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</si>
  <si>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</si>
  <si>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</si>
  <si>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</si>
  <si>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</si>
  <si>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</si>
  <si>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</si>
  <si>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</si>
  <si>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</si>
  <si>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</si>
  <si>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</si>
  <si>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</si>
  <si>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</si>
  <si>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</si>
  <si>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</si>
  <si>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</si>
  <si>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</si>
  <si>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</si>
  <si>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</si>
  <si>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</si>
  <si>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</si>
  <si>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</si>
  <si>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</si>
  <si>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</si>
  <si>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</si>
  <si>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</si>
  <si>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</si>
  <si>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</si>
  <si>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</si>
  <si>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</si>
  <si>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</si>
  <si>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</si>
  <si>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</si>
  <si>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</si>
  <si>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</si>
  <si>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</si>
  <si>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</si>
  <si>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</si>
  <si>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</si>
  <si>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</si>
  <si>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</si>
  <si>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</si>
  <si>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</si>
  <si>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</si>
  <si>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</si>
  <si>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</si>
  <si>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</si>
  <si>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</si>
  <si>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</si>
  <si>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</si>
  <si>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</si>
  <si>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</si>
  <si>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</si>
  <si>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</si>
  <si>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</si>
  <si>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</si>
  <si>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</si>
  <si>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</si>
  <si>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</si>
  <si>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</si>
  <si>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</si>
  <si>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</si>
  <si>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</si>
  <si>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</si>
  <si>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</si>
  <si>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</si>
  <si>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</si>
  <si>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</si>
  <si>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</si>
  <si>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</si>
  <si>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</si>
  <si>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</si>
  <si>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</si>
  <si>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</si>
  <si>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</si>
  <si>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</si>
  <si>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</si>
  <si>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</si>
  <si>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</si>
  <si>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</si>
  <si>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</si>
  <si>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</si>
  <si>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</si>
  <si>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</si>
  <si>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</si>
  <si>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</si>
  <si>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</si>
  <si>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</si>
  <si>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</si>
  <si>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</si>
  <si>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</si>
  <si>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</si>
  <si>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</si>
  <si>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</si>
  <si>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</si>
  <si>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</si>
  <si>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</si>
  <si>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</si>
  <si>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</si>
  <si>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</si>
  <si>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</si>
  <si>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</si>
  <si>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</si>
  <si>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</si>
  <si>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</si>
  <si>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</si>
  <si>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</si>
  <si>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</si>
  <si>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</si>
  <si>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</si>
  <si>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</si>
  <si>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</si>
  <si>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</si>
  <si>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</si>
  <si>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</si>
  <si>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</si>
  <si>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</si>
  <si>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</si>
  <si>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</si>
  <si>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</si>
  <si>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</si>
  <si>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</si>
  <si>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</si>
  <si>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</si>
  <si>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</si>
  <si>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</si>
  <si>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</si>
  <si>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</si>
  <si>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</si>
  <si>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</si>
  <si>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</si>
  <si>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</si>
  <si>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</si>
  <si>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</si>
  <si>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</si>
  <si>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</si>
  <si>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</si>
  <si>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</si>
  <si>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</si>
  <si>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</si>
  <si>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</si>
  <si>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</si>
  <si>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</si>
  <si>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</si>
  <si>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</si>
  <si>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</si>
  <si>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</si>
  <si>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</si>
  <si>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</si>
  <si>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</si>
  <si>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</si>
  <si>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</si>
  <si>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</si>
  <si>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</si>
  <si>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</si>
  <si>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</si>
  <si>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</si>
  <si>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</si>
  <si>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</si>
  <si>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</si>
  <si>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</si>
  <si>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</si>
  <si>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</si>
  <si>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</si>
  <si>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</si>
  <si>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</si>
  <si>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</si>
  <si>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</si>
  <si>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</si>
  <si>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</si>
  <si>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</si>
  <si>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</si>
  <si>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</si>
  <si>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</si>
  <si>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</si>
  <si>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</si>
  <si>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</si>
  <si>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</si>
  <si>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</si>
  <si>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</si>
  <si>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</si>
  <si>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</si>
  <si>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</si>
  <si>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</si>
  <si>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</si>
  <si>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</si>
  <si>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</si>
  <si>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</si>
  <si>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</si>
  <si>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</si>
  <si>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</si>
  <si>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</si>
  <si>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</si>
  <si>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</si>
  <si>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</si>
  <si>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</si>
  <si>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</si>
  <si>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</si>
  <si>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</si>
  <si>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</si>
  <si>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</si>
  <si>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</si>
  <si>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</si>
  <si>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</si>
  <si>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</si>
  <si>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</si>
  <si>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</si>
  <si>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</si>
  <si>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</si>
  <si>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</si>
  <si>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</si>
  <si>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</si>
  <si>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</si>
  <si>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</si>
  <si>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</si>
  <si>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</si>
  <si>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</si>
  <si>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</si>
  <si>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</si>
  <si>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</si>
  <si>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</si>
  <si>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</si>
  <si>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</si>
  <si>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</si>
  <si>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</si>
  <si>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</si>
  <si>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</si>
  <si>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</si>
  <si>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</si>
  <si>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</si>
  <si>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</si>
  <si>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</si>
  <si>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</si>
  <si>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</si>
  <si>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</si>
  <si>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</si>
  <si>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</si>
  <si>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</si>
  <si>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</si>
  <si>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</si>
  <si>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</si>
  <si>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</si>
  <si>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</si>
  <si>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</si>
  <si>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</si>
  <si>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</si>
  <si>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</si>
  <si>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</si>
  <si>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</si>
  <si>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</si>
  <si>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</si>
  <si>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</si>
  <si>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</si>
  <si>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</si>
  <si>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</si>
  <si>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</si>
  <si>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</si>
  <si>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</si>
  <si>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</si>
  <si>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</si>
  <si>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</si>
  <si>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</si>
  <si>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</si>
  <si>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</si>
  <si>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</si>
  <si>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</si>
  <si>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</si>
  <si>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</si>
  <si>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</si>
  <si>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</si>
  <si>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</si>
  <si>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</si>
  <si>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</si>
  <si>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</si>
  <si>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</si>
  <si>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</si>
  <si>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</si>
  <si>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</si>
  <si>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</si>
  <si>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</si>
  <si>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</si>
  <si>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</si>
  <si>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</si>
  <si>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</si>
  <si>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</si>
  <si>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</si>
  <si>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</si>
  <si>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</si>
  <si>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</si>
  <si>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</si>
  <si>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</si>
  <si>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</si>
  <si>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</si>
  <si>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</si>
  <si>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</si>
  <si>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</si>
  <si>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</si>
  <si>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</si>
  <si>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</si>
  <si>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</si>
  <si>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</si>
  <si>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</si>
  <si>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</si>
  <si>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</si>
  <si>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</si>
  <si>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</si>
  <si>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</si>
  <si>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</si>
  <si>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</si>
  <si>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</si>
  <si>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</si>
  <si>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</si>
  <si>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</si>
  <si>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</si>
  <si>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</si>
  <si>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</si>
  <si>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</si>
  <si>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</si>
  <si>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</si>
  <si>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</si>
  <si>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</si>
  <si>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</si>
  <si>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</si>
  <si>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</si>
  <si>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</si>
  <si>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</si>
  <si>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</si>
  <si>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</si>
  <si>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</si>
  <si>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</si>
  <si>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</si>
  <si>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</si>
  <si>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</si>
  <si>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</si>
  <si>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</si>
  <si>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</si>
  <si>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</si>
  <si>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</si>
  <si>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</si>
  <si>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</si>
  <si>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</si>
  <si>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</si>
  <si>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</si>
  <si>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</si>
  <si>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</si>
  <si>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</si>
  <si>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</si>
  <si>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</si>
  <si>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</si>
  <si>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</si>
  <si>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</si>
  <si>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</si>
  <si>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</si>
  <si>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</si>
  <si>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</si>
  <si>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</si>
  <si>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</si>
  <si>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</si>
  <si>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</si>
  <si>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</si>
  <si>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</si>
  <si>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</si>
  <si>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</si>
  <si>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</si>
  <si>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</si>
  <si>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</si>
  <si>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</si>
  <si>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</si>
  <si>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</si>
  <si>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</si>
  <si>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</si>
  <si>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</si>
  <si>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</si>
  <si>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</si>
  <si>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</si>
  <si>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</si>
  <si>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</si>
  <si>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</si>
  <si>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</si>
  <si>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</si>
  <si>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</si>
  <si>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</si>
  <si>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</si>
  <si>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</si>
  <si>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</si>
  <si>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</si>
  <si>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</si>
  <si>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</si>
  <si>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</si>
  <si>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</si>
  <si>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</si>
  <si>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</si>
  <si>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</si>
  <si>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</si>
  <si>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</si>
  <si>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</si>
  <si>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</si>
  <si>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</si>
  <si>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</si>
  <si>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</si>
  <si>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</si>
  <si>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</si>
  <si>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</si>
  <si>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</si>
  <si>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</si>
  <si>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</si>
  <si>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</si>
  <si>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</si>
  <si>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</si>
  <si>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</si>
  <si>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</si>
  <si>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</si>
  <si>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</si>
  <si>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</si>
  <si>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</si>
  <si>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</si>
  <si>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</si>
  <si>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</si>
  <si>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</si>
  <si>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</si>
  <si>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</si>
  <si>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</si>
  <si>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</si>
  <si>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</si>
  <si>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</si>
  <si>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</si>
  <si>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</si>
  <si>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</si>
  <si>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</si>
  <si>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</si>
  <si>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</si>
  <si>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</si>
  <si>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</si>
  <si>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</si>
  <si>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</si>
  <si>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</si>
  <si>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</si>
  <si>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</si>
  <si>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</si>
  <si>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</si>
  <si>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</si>
  <si>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</si>
  <si>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</si>
  <si>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</si>
  <si>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</si>
  <si>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</si>
  <si>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</si>
  <si>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</si>
  <si>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</si>
  <si>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</si>
  <si>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</si>
  <si>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</si>
  <si>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</si>
  <si>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</si>
  <si>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</si>
  <si>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</si>
  <si>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</si>
  <si>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</si>
  <si>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</si>
  <si>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</si>
  <si>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</si>
  <si>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</si>
  <si>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</si>
  <si>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</si>
  <si>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</si>
  <si>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</si>
  <si>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</si>
  <si>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</si>
  <si>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</si>
  <si>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</si>
  <si>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</si>
  <si>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</si>
  <si>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</si>
  <si>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</si>
  <si>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</si>
  <si>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</si>
  <si>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</si>
  <si>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</si>
  <si>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</si>
  <si>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</si>
  <si>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</si>
  <si>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</si>
  <si>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</si>
  <si>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</si>
  <si>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</si>
  <si>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</si>
  <si>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</si>
  <si>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</si>
  <si>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</si>
  <si>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</si>
  <si>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</si>
  <si>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</si>
  <si>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</si>
  <si>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</si>
  <si>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</si>
  <si>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</si>
  <si>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</si>
  <si>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</si>
  <si>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</si>
  <si>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</si>
  <si>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</si>
  <si>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</si>
  <si>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</si>
  <si>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</si>
  <si>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</si>
  <si>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</si>
  <si>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</si>
  <si>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</si>
  <si>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</si>
  <si>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</si>
  <si>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</si>
  <si>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</si>
  <si>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</si>
  <si>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</si>
  <si>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</si>
  <si>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</si>
  <si>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</si>
  <si>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</si>
  <si>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</si>
  <si>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</si>
  <si>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</si>
  <si>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</si>
  <si>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</si>
  <si>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</si>
  <si>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</si>
  <si>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</si>
  <si>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</si>
  <si>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</si>
  <si>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</si>
  <si>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</si>
  <si>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</si>
  <si>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</si>
  <si>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</si>
  <si>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</si>
  <si>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</si>
  <si>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</si>
  <si>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</si>
  <si>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</si>
  <si>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</si>
  <si>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</si>
  <si>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</si>
  <si>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</si>
  <si>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</si>
  <si>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</si>
  <si>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</si>
  <si>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</si>
  <si>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</si>
  <si>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</si>
  <si>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</si>
  <si>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</si>
  <si>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</si>
  <si>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</si>
  <si>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</si>
  <si>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</si>
  <si>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</si>
  <si>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</si>
  <si>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</si>
  <si>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</si>
  <si>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</si>
  <si>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</si>
  <si>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</si>
  <si>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</si>
  <si>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</si>
  <si>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</si>
  <si>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</si>
  <si>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</si>
  <si>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</si>
  <si>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</si>
  <si>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</si>
  <si>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</si>
  <si>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</si>
  <si>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</si>
  <si>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</si>
  <si>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</si>
  <si>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</si>
  <si>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</si>
  <si>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</si>
  <si>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</si>
  <si>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</si>
  <si>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</si>
  <si>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</si>
  <si>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</si>
  <si>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</si>
  <si>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</si>
  <si>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</si>
  <si>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</si>
  <si>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</si>
  <si>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</si>
  <si>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</si>
  <si>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</si>
  <si>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</si>
  <si>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</si>
  <si>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</si>
  <si>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</si>
  <si>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</si>
  <si>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</si>
  <si>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</si>
  <si>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</si>
  <si>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</si>
  <si>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</si>
  <si>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</si>
  <si>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</si>
  <si>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</si>
  <si>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</si>
  <si>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</si>
  <si>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</si>
  <si>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</si>
  <si>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</si>
  <si>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</si>
  <si>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</si>
  <si>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</si>
  <si>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</si>
  <si>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</si>
  <si>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</si>
  <si>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</si>
  <si>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</si>
  <si>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</si>
  <si>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</si>
  <si>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</si>
  <si>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</si>
  <si>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</si>
  <si>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</si>
  <si>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</si>
  <si>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</si>
  <si>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</si>
  <si>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</si>
  <si>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</si>
  <si>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</si>
  <si>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</si>
  <si>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</si>
  <si>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</si>
  <si>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</si>
  <si>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</si>
  <si>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</si>
  <si>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</si>
  <si>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</si>
  <si>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</si>
  <si>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</si>
  <si>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</si>
  <si>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</si>
  <si>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</si>
  <si>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</si>
  <si>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</si>
  <si>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</si>
  <si>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</si>
  <si>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</si>
  <si>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</si>
  <si>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</si>
  <si>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</si>
  <si>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</si>
  <si>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</si>
  <si>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</si>
  <si>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</si>
  <si>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</si>
  <si>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</si>
  <si>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</si>
  <si>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</si>
  <si>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</si>
  <si>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</si>
  <si>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</si>
  <si>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</si>
  <si>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</si>
  <si>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</si>
  <si>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</si>
  <si>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</si>
  <si>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</si>
  <si>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</si>
  <si>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</si>
  <si>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</si>
  <si>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</si>
  <si>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</si>
  <si>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</si>
  <si>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</si>
  <si>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</si>
  <si>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</si>
  <si>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</si>
  <si>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</si>
  <si>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</si>
  <si>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</si>
  <si>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</si>
  <si>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</si>
  <si>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</si>
  <si>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</si>
  <si>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</si>
  <si>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</si>
  <si>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</si>
  <si>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</si>
  <si>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</si>
  <si>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</si>
  <si>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</si>
  <si>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</si>
  <si>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</si>
  <si>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</si>
  <si>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</si>
  <si>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</si>
  <si>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</si>
  <si>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</si>
  <si>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</si>
  <si>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</si>
  <si>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</si>
  <si>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</si>
  <si>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</si>
  <si>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</si>
  <si>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</si>
  <si>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</si>
  <si>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</si>
  <si>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</si>
  <si>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</si>
  <si>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</si>
  <si>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</si>
  <si>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</si>
  <si>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</si>
  <si>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</si>
  <si>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</si>
  <si>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</si>
  <si>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</si>
  <si>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</si>
  <si>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</si>
  <si>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</si>
  <si>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</si>
  <si>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</si>
  <si>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</si>
  <si>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</si>
  <si>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</si>
  <si>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</si>
  <si>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</si>
  <si>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</si>
  <si>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</si>
  <si>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</si>
  <si>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</si>
  <si>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</si>
  <si>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</si>
  <si>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</si>
  <si>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</si>
  <si>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</si>
  <si>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</si>
  <si>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</si>
  <si>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</si>
  <si>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</si>
  <si>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</si>
  <si>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</si>
  <si>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</si>
  <si>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</si>
  <si>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</si>
  <si>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</si>
  <si>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</si>
  <si>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</si>
  <si>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</si>
  <si>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</si>
  <si>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</si>
  <si>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</si>
  <si>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</si>
  <si>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</si>
  <si>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</si>
  <si>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</si>
  <si>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</si>
  <si>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</si>
  <si>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</si>
  <si>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</si>
  <si>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</si>
  <si>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</si>
  <si>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</si>
  <si>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</si>
  <si>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</si>
  <si>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</si>
  <si>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</si>
  <si>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</si>
  <si>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</si>
  <si>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</si>
  <si>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</si>
  <si>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</si>
  <si>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</si>
  <si>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</si>
  <si>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</si>
  <si>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</si>
  <si>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</si>
  <si>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</si>
  <si>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</si>
  <si>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</si>
  <si>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</si>
  <si>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</si>
  <si>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</si>
  <si>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</si>
  <si>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</si>
  <si>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</si>
  <si>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</si>
  <si>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</si>
  <si>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</si>
  <si>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</si>
  <si>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</si>
  <si>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</si>
  <si>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</si>
  <si>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</si>
  <si>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</si>
  <si>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</si>
  <si>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</si>
  <si>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</si>
  <si>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</si>
  <si>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</si>
  <si>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</si>
  <si>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</si>
  <si>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</si>
  <si>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</si>
  <si>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</si>
  <si>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</si>
  <si>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</si>
  <si>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</si>
  <si>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</si>
  <si>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</si>
  <si>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</si>
  <si>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</si>
  <si>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</si>
  <si>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</si>
  <si>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</si>
  <si>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</si>
  <si>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</si>
  <si>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</si>
  <si>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</si>
  <si>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</si>
  <si>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</si>
  <si>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</si>
  <si>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</si>
  <si>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</si>
  <si>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</si>
  <si>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</si>
  <si>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</si>
  <si>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</si>
  <si>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</si>
  <si>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</si>
  <si>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</si>
  <si>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</si>
  <si>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</si>
  <si>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</si>
  <si>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</si>
  <si>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</si>
  <si>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</si>
  <si>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</si>
  <si>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</si>
  <si>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</si>
  <si>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</si>
  <si>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</si>
  <si>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</si>
  <si>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</si>
  <si>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</si>
  <si>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</si>
  <si>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</si>
  <si>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</si>
  <si>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</si>
  <si>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</si>
  <si>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</si>
  <si>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</si>
  <si>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</si>
  <si>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</si>
  <si>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</si>
  <si>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</si>
  <si>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</si>
  <si>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</si>
  <si>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</si>
  <si>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</si>
  <si>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</si>
  <si>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</si>
  <si>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</si>
  <si>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</si>
  <si>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</si>
  <si>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</si>
  <si>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</si>
  <si>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</si>
  <si>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</si>
  <si>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</si>
  <si>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</si>
  <si>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</si>
  <si>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</si>
  <si>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</si>
  <si>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</si>
  <si>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</si>
  <si>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</si>
  <si>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</si>
  <si>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</si>
  <si>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</si>
  <si>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</si>
  <si>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</si>
  <si>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</si>
  <si>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</si>
  <si>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</si>
  <si>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</si>
  <si>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</si>
  <si>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</si>
  <si>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</si>
  <si>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</si>
  <si>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</si>
  <si>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</si>
  <si>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</si>
  <si>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</si>
  <si>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</si>
  <si>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</si>
  <si>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</si>
  <si>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</si>
  <si>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</si>
  <si>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</si>
  <si>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</si>
  <si>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</si>
  <si>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</si>
  <si>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</si>
  <si>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</si>
  <si>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</si>
  <si>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</si>
  <si>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</si>
  <si>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</si>
  <si>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</si>
  <si>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</si>
  <si>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</si>
  <si>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</si>
  <si>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</si>
  <si>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</si>
  <si>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</si>
  <si>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</si>
  <si>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</si>
  <si>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</si>
  <si>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</si>
  <si>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</si>
  <si>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</si>
  <si>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</si>
  <si>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</si>
  <si>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</si>
  <si>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</si>
  <si>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</si>
  <si>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</si>
  <si>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</si>
  <si>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</si>
  <si>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</si>
  <si>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</si>
  <si>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</si>
  <si>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</si>
  <si>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</si>
  <si>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</si>
  <si>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</si>
  <si>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</si>
  <si>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</si>
  <si>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</si>
  <si>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</si>
  <si>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</si>
  <si>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</si>
  <si>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</si>
  <si>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</si>
  <si>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</si>
  <si>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</si>
  <si>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</si>
  <si>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</si>
  <si>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</si>
  <si>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</si>
  <si>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</si>
  <si>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</si>
  <si>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</si>
  <si>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</si>
  <si>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</si>
  <si>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</si>
  <si>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</si>
  <si>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</si>
  <si>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</si>
  <si>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</si>
  <si>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</si>
  <si>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</si>
  <si>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</si>
  <si>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</si>
  <si>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</si>
  <si>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</si>
  <si>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</si>
  <si>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</si>
  <si>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</si>
  <si>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</si>
  <si>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</si>
  <si>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</si>
  <si>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</si>
  <si>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</si>
  <si>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</si>
  <si>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</si>
  <si>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</si>
  <si>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</si>
  <si>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</si>
  <si>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</si>
  <si>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</si>
  <si>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</si>
  <si>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</si>
  <si>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</si>
  <si>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</si>
  <si>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</si>
  <si>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</si>
  <si>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</si>
  <si>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</si>
  <si>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</si>
  <si>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</si>
  <si>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</si>
  <si>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</si>
  <si>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</si>
  <si>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</si>
  <si>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</si>
  <si>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</si>
  <si>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</si>
  <si>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</si>
  <si>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</si>
  <si>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</si>
  <si>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</si>
  <si>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</si>
  <si>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</si>
  <si>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</si>
  <si>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</si>
  <si>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</si>
  <si>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</si>
  <si>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</si>
  <si>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</si>
  <si>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</si>
  <si>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</si>
  <si>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</si>
  <si>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</si>
  <si>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</si>
  <si>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</si>
  <si>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</si>
  <si>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</si>
  <si>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</si>
  <si>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</si>
  <si>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</si>
  <si>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</si>
  <si>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</si>
  <si>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</si>
  <si>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</si>
  <si>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</si>
  <si>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</si>
  <si>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</si>
  <si>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</si>
  <si>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</si>
  <si>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</si>
  <si>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</si>
  <si>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</si>
  <si>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</si>
  <si>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</si>
  <si>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</si>
  <si>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</si>
  <si>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</si>
  <si>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</si>
  <si>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</si>
  <si>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</si>
  <si>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</si>
  <si>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</si>
  <si>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</si>
  <si>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</si>
  <si>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</si>
  <si>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</si>
  <si>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</si>
  <si>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</si>
  <si>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</si>
  <si>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</si>
  <si>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</si>
  <si>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</si>
  <si>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</si>
  <si>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</si>
  <si>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</si>
  <si>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</si>
  <si>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</si>
  <si>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</si>
  <si>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</si>
  <si>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</si>
  <si>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</si>
  <si>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</si>
  <si>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</si>
  <si>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</si>
  <si>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</si>
  <si>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</si>
  <si>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</si>
  <si>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</si>
  <si>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</si>
  <si>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</si>
  <si>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</si>
  <si>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</si>
  <si>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</si>
  <si>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</si>
  <si>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</si>
  <si>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</si>
  <si>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</si>
  <si>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</si>
  <si>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</si>
  <si>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</si>
  <si>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</si>
  <si>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</si>
  <si>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</si>
  <si>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</si>
  <si>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</si>
  <si>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</si>
  <si>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</si>
  <si>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</si>
  <si>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</si>
  <si>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</si>
  <si>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</si>
  <si>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</si>
  <si>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</si>
  <si>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</si>
  <si>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</si>
  <si>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</si>
  <si>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</si>
  <si>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</si>
  <si>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</si>
  <si>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</si>
  <si>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</si>
  <si>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</si>
  <si>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</si>
  <si>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</si>
  <si>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</si>
  <si>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</si>
  <si>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</si>
  <si>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</si>
  <si>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</si>
  <si>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</si>
  <si>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</si>
  <si>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</si>
  <si>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</si>
  <si>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</si>
  <si>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</si>
  <si>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</si>
  <si>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</si>
  <si>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</si>
  <si>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</si>
  <si>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</si>
  <si>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</si>
  <si>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</si>
  <si>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</si>
  <si>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</si>
  <si>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</si>
  <si>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</si>
  <si>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</si>
  <si>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</si>
  <si>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</si>
  <si>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</si>
  <si>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</si>
  <si>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</si>
  <si>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</si>
  <si>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</si>
  <si>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</si>
  <si>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</si>
  <si>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</si>
  <si>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</si>
  <si>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</si>
  <si>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</si>
  <si>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</si>
  <si>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</si>
  <si>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</si>
  <si>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</si>
  <si>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</si>
  <si>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</si>
  <si>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</si>
  <si>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</si>
  <si>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</si>
  <si>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</si>
  <si>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</si>
  <si>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</si>
  <si>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</si>
  <si>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</si>
  <si>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</si>
  <si>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</si>
  <si>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</si>
  <si>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</si>
  <si>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</si>
  <si>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</si>
  <si>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</si>
  <si>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</si>
  <si>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</si>
  <si>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</si>
  <si>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</si>
  <si>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</si>
  <si>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</si>
  <si>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</si>
  <si>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</si>
  <si>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</si>
  <si>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</si>
  <si>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</si>
  <si>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</si>
  <si>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</si>
  <si>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</si>
  <si>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</si>
  <si>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</si>
  <si>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</si>
  <si>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</si>
  <si>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</si>
  <si>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</si>
  <si>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</si>
  <si>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</si>
  <si>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</si>
  <si>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</si>
  <si>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</si>
  <si>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</si>
  <si>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</si>
  <si>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</si>
  <si>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</si>
  <si>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</si>
  <si>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</si>
  <si>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</si>
  <si>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</si>
  <si>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</si>
  <si>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</si>
  <si>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</si>
  <si>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</si>
  <si>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</si>
  <si>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</si>
  <si>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</si>
  <si>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</si>
  <si>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</si>
  <si>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</si>
  <si>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</si>
  <si>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</si>
  <si>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</si>
  <si>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</si>
  <si>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</si>
  <si>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</si>
  <si>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</si>
  <si>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</si>
  <si>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</si>
  <si>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</si>
  <si>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</si>
  <si>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</si>
  <si>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</si>
  <si>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</si>
  <si>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</si>
  <si>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</si>
  <si>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</si>
  <si>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</si>
  <si>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</si>
  <si>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</si>
  <si>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</si>
  <si>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</si>
  <si>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</si>
  <si>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</si>
  <si>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</si>
  <si>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</si>
  <si>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</si>
  <si>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</si>
  <si>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</si>
  <si>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</si>
  <si>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</si>
  <si>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</si>
  <si>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</si>
  <si>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</si>
  <si>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</si>
  <si>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</si>
  <si>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</si>
  <si>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</si>
  <si>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</si>
  <si>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</si>
  <si>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</si>
  <si>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</si>
  <si>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</si>
  <si>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</si>
  <si>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</si>
  <si>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</si>
  <si>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</si>
  <si>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</si>
  <si>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</si>
  <si>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</si>
  <si>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</si>
  <si>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</si>
  <si>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</si>
  <si>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</si>
  <si>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</si>
  <si>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</si>
  <si>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</si>
  <si>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</si>
  <si>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</si>
  <si>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</si>
  <si>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</si>
  <si>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</si>
  <si>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</si>
  <si>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</si>
  <si>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</si>
  <si>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</si>
  <si>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</si>
  <si>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</si>
  <si>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</si>
  <si>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</si>
  <si>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</si>
  <si>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</si>
  <si>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</si>
  <si>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</si>
  <si>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</si>
  <si>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</si>
  <si>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</si>
  <si>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</si>
  <si>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</si>
  <si>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</si>
  <si>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</si>
  <si>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</si>
  <si>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</si>
  <si>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</si>
  <si>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</si>
  <si>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</si>
  <si>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</si>
  <si>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</si>
  <si>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</si>
  <si>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</si>
  <si>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</si>
  <si>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</si>
  <si>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</si>
  <si>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</si>
  <si>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</si>
  <si>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</si>
  <si>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</si>
  <si>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</si>
  <si>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</si>
  <si>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</si>
  <si>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</si>
  <si>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</si>
  <si>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</si>
  <si>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</si>
  <si>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</si>
  <si>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</si>
  <si>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</si>
  <si>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</si>
  <si>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</si>
  <si>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</si>
  <si>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</si>
  <si>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</si>
  <si>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</si>
  <si>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</si>
  <si>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</si>
  <si>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</si>
  <si>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</si>
  <si>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</si>
  <si>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</si>
  <si>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</si>
  <si>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</si>
  <si>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</si>
  <si>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</si>
  <si>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</si>
  <si>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</si>
  <si>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</si>
  <si>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</si>
  <si>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</si>
  <si>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</si>
  <si>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</si>
  <si>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</si>
  <si>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</si>
  <si>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</si>
  <si>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</si>
  <si>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</si>
  <si>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</si>
  <si>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</si>
  <si>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</si>
  <si>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</si>
  <si>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</si>
  <si>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</si>
  <si>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</si>
  <si>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</si>
  <si>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</si>
  <si>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</si>
  <si>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</si>
  <si>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</si>
  <si>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</si>
  <si>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</si>
  <si>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</si>
  <si>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</si>
  <si>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</si>
  <si>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</si>
  <si>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</si>
  <si>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</si>
  <si>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</si>
  <si>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</si>
  <si>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</si>
  <si>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</si>
  <si>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</si>
  <si>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</si>
  <si>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</si>
  <si>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</si>
  <si>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</si>
  <si>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</si>
  <si>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</si>
  <si>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</si>
  <si>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</si>
  <si>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</si>
  <si>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</si>
  <si>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</si>
  <si>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</si>
  <si>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</si>
  <si>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</si>
  <si>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</si>
  <si>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</si>
  <si>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</si>
  <si>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</si>
  <si>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</si>
  <si>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</si>
  <si>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</si>
  <si>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</si>
  <si>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</si>
  <si>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</si>
  <si>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</si>
  <si>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</si>
  <si>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</si>
  <si>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</si>
  <si>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</si>
  <si>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</si>
  <si>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</si>
  <si>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</si>
  <si>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</si>
  <si>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</si>
  <si>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</si>
  <si>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</si>
  <si>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</si>
  <si>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</si>
  <si>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</si>
  <si>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</si>
  <si>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</si>
  <si>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</si>
  <si>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</si>
  <si>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</si>
  <si>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</si>
  <si>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</si>
  <si>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</si>
  <si>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</si>
  <si>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</si>
  <si>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</si>
  <si>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</si>
  <si>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</si>
  <si>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</si>
  <si>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</si>
  <si>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</si>
  <si>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</si>
  <si>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</si>
  <si>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</si>
  <si>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</si>
  <si>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</si>
  <si>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</si>
  <si>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</si>
  <si>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</si>
  <si>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</si>
  <si>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</si>
  <si>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</si>
  <si>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</si>
  <si>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</si>
  <si>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</si>
  <si>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</si>
  <si>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</si>
  <si>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</si>
  <si>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</si>
  <si>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</si>
  <si>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</si>
  <si>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</si>
  <si>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</si>
  <si>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</si>
  <si>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</si>
  <si>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</si>
  <si>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</si>
  <si>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</si>
  <si>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</si>
  <si>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</si>
  <si>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</si>
  <si>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</si>
  <si>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</si>
  <si>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</si>
  <si>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</si>
  <si>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</si>
  <si>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</si>
  <si>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</si>
  <si>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</si>
  <si>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</si>
  <si>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</si>
  <si>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</si>
  <si>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</si>
  <si>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</si>
  <si>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</si>
  <si>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</si>
  <si>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</si>
  <si>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</si>
  <si>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</si>
  <si>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</si>
  <si>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</si>
  <si>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</si>
  <si>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</si>
  <si>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</si>
  <si>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</si>
  <si>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</si>
  <si>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</si>
  <si>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</si>
  <si>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</si>
  <si>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</si>
  <si>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</si>
  <si>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</si>
  <si>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</si>
  <si>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</si>
  <si>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</si>
  <si>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</si>
  <si>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</si>
  <si>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</si>
  <si>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</si>
  <si>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</si>
  <si>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</si>
  <si>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</si>
  <si>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</si>
  <si>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</si>
  <si>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</si>
  <si>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</si>
  <si>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</si>
  <si>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</si>
  <si>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</si>
  <si>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</si>
  <si>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</si>
  <si>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</si>
  <si>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</si>
  <si>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</si>
  <si>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</si>
  <si>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</si>
  <si>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</si>
  <si>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</si>
  <si>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</si>
  <si>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</si>
  <si>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</si>
  <si>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</si>
  <si>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</si>
  <si>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</si>
  <si>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</si>
  <si>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</si>
  <si>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</si>
  <si>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</si>
  <si>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</si>
  <si>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</si>
  <si>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</si>
  <si>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</si>
  <si>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</si>
  <si>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</si>
  <si>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</si>
  <si>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</si>
  <si>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</si>
  <si>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</si>
  <si>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</si>
  <si>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</si>
  <si>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</si>
  <si>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</si>
  <si>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</si>
  <si>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</si>
  <si>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</si>
  <si>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</si>
  <si>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</si>
  <si>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</si>
  <si>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</si>
  <si>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</si>
  <si>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</si>
  <si>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</si>
  <si>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</si>
  <si>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</si>
  <si>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</si>
  <si>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</si>
  <si>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</si>
  <si>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</si>
  <si>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</si>
  <si>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</si>
  <si>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</si>
  <si>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</si>
  <si>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</si>
  <si>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</si>
  <si>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</si>
  <si>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</si>
  <si>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</si>
  <si>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</si>
  <si>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</si>
  <si>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</si>
  <si>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</si>
  <si>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</si>
  <si>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</si>
  <si>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</si>
  <si>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</si>
  <si>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</si>
  <si>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</si>
  <si>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</si>
  <si>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</si>
  <si>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</si>
  <si>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</si>
  <si>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</si>
  <si>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</si>
  <si>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</si>
  <si>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</si>
  <si>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</si>
  <si>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</si>
  <si>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</si>
  <si>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</si>
  <si>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</si>
  <si>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</si>
  <si>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</si>
  <si>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</si>
  <si>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</si>
  <si>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</si>
  <si>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</si>
  <si>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</si>
  <si>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</si>
  <si>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</si>
  <si>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</si>
  <si>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</si>
  <si>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</si>
  <si>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</si>
  <si>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</si>
  <si>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</si>
  <si>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</si>
  <si>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</si>
  <si>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</si>
  <si>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</si>
  <si>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</si>
  <si>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</si>
  <si>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</si>
  <si>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</si>
  <si>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</si>
  <si>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</si>
  <si>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</si>
  <si>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</si>
  <si>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</si>
  <si>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</si>
  <si>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</si>
  <si>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</si>
  <si>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</si>
  <si>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</si>
  <si>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</si>
  <si>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</si>
  <si>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</si>
  <si>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</si>
  <si>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</si>
  <si>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</si>
  <si>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</si>
  <si>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</si>
  <si>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</si>
  <si>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</si>
  <si>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</si>
  <si>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</si>
  <si>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</si>
  <si>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</si>
  <si>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</si>
  <si>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</si>
  <si>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</si>
  <si>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</si>
  <si>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</si>
  <si>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</si>
  <si>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</si>
  <si>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</si>
  <si>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</si>
  <si>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</si>
  <si>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</si>
  <si>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</si>
  <si>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</si>
  <si>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</si>
  <si>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</si>
  <si>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</si>
  <si>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</si>
  <si>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</si>
  <si>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</si>
  <si>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</si>
  <si>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</si>
  <si>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</si>
  <si>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</si>
  <si>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</si>
  <si>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</si>
  <si>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</si>
  <si>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</si>
  <si>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</si>
  <si>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</si>
  <si>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</si>
  <si>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</si>
  <si>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</si>
  <si>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</si>
  <si>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</si>
  <si>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</si>
  <si>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</si>
  <si>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</si>
  <si>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</si>
  <si>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</si>
  <si>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</si>
  <si>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</si>
  <si>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</si>
  <si>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</si>
  <si>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</si>
  <si>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</si>
  <si>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</si>
  <si>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</si>
  <si>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</si>
  <si>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</si>
  <si>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</si>
  <si>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</si>
  <si>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</si>
  <si>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</si>
  <si>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</si>
  <si>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</si>
  <si>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</si>
  <si>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</si>
  <si>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</si>
  <si>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</si>
  <si>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</si>
  <si>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</si>
  <si>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</si>
  <si>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</si>
  <si>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</si>
  <si>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</si>
  <si>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</si>
  <si>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</si>
  <si>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</si>
  <si>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</si>
  <si>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</si>
  <si>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</si>
  <si>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</si>
  <si>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</si>
  <si>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</si>
  <si>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</si>
  <si>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</si>
  <si>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</si>
  <si>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</si>
  <si>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</si>
  <si>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</si>
  <si>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</si>
  <si>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</si>
  <si>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</si>
  <si>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</si>
  <si>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</si>
  <si>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</si>
  <si>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</si>
  <si>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</si>
  <si>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</si>
  <si>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</si>
  <si>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</si>
  <si>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</si>
  <si>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</si>
  <si>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</si>
  <si>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</si>
  <si>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</si>
  <si>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</si>
  <si>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</si>
  <si>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</si>
  <si>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</si>
  <si>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</si>
  <si>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</si>
  <si>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</si>
  <si>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</si>
  <si>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</si>
  <si>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</si>
  <si>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</si>
  <si>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</si>
  <si>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</si>
  <si>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</si>
  <si>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</si>
  <si>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</si>
  <si>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</si>
  <si>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</si>
  <si>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</si>
  <si>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</si>
  <si>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</si>
  <si>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</si>
  <si>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</si>
  <si>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</si>
  <si>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</si>
  <si>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</si>
  <si>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</si>
  <si>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</si>
  <si>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</si>
  <si>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</si>
  <si>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</si>
  <si>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</si>
  <si>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</si>
  <si>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</si>
  <si>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</si>
  <si>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</si>
  <si>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</si>
  <si>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</si>
  <si>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</si>
  <si>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</si>
  <si>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</si>
  <si>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</si>
  <si>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</si>
  <si>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</si>
  <si>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</si>
  <si>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</si>
  <si>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</si>
  <si>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</si>
  <si>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</si>
  <si>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</si>
  <si>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</si>
  <si>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</si>
  <si>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</si>
  <si>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</si>
  <si>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</si>
  <si>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</si>
  <si>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</si>
  <si>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</si>
  <si>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</si>
  <si>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</si>
  <si>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</si>
  <si>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</si>
  <si>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</si>
  <si>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</si>
  <si>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</si>
  <si>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</si>
  <si>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</si>
  <si>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</si>
  <si>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</si>
  <si>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</si>
  <si>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</si>
  <si>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</si>
  <si>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</si>
  <si>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</si>
  <si>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</si>
  <si>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</si>
  <si>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</si>
  <si>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</si>
  <si>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</si>
  <si>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</si>
  <si>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</si>
  <si>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</si>
  <si>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</si>
  <si>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</si>
  <si>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</si>
  <si>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</si>
  <si>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</si>
  <si>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</si>
  <si>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</si>
  <si>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</si>
  <si>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</si>
  <si>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</si>
  <si>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</si>
  <si>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</si>
  <si>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</si>
  <si>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</si>
  <si>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</si>
  <si>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</si>
  <si>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</si>
  <si>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</si>
  <si>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</si>
  <si>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</si>
  <si>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</si>
  <si>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</si>
  <si>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</si>
  <si>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</si>
  <si>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</si>
  <si>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</si>
  <si>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</si>
  <si>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</si>
  <si>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</si>
  <si>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</si>
  <si>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</si>
  <si>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</si>
  <si>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</si>
  <si>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</si>
  <si>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</si>
  <si>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</si>
  <si>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</si>
  <si>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</si>
  <si>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</si>
  <si>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</si>
  <si>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</si>
  <si>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</si>
  <si>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</si>
  <si>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</si>
  <si>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</si>
  <si>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</si>
  <si>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</si>
  <si>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</si>
  <si>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</si>
  <si>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</si>
  <si>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</si>
  <si>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</si>
  <si>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</si>
  <si>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</si>
  <si>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</si>
  <si>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</si>
  <si>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</si>
  <si>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</si>
  <si>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</si>
  <si>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</si>
  <si>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</si>
  <si>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</si>
  <si>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</si>
  <si>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</si>
  <si>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</si>
  <si>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</si>
  <si>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</si>
  <si>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</si>
  <si>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</si>
  <si>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</si>
  <si>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</si>
  <si>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</si>
  <si>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</si>
  <si>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</si>
  <si>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</si>
  <si>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</si>
  <si>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</si>
  <si>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</si>
  <si>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</si>
  <si>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</si>
  <si>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</si>
  <si>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</si>
  <si>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</si>
  <si>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</si>
  <si>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</si>
  <si>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</si>
  <si>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</si>
  <si>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</si>
  <si>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</si>
  <si>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</si>
  <si>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</si>
  <si>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</si>
  <si>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</si>
  <si>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</si>
  <si>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</si>
  <si>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</si>
  <si>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</si>
  <si>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</si>
  <si>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</si>
  <si>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</si>
  <si>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</si>
  <si>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</si>
  <si>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</si>
  <si>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</si>
  <si>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</si>
  <si>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</si>
  <si>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</si>
  <si>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</si>
  <si>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</si>
  <si>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</si>
  <si>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</si>
  <si>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</si>
  <si>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</si>
  <si>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</si>
  <si>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</si>
  <si>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</si>
  <si>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</si>
  <si>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</si>
  <si>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</si>
  <si>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</si>
  <si>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</si>
  <si>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</si>
  <si>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</si>
  <si>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</si>
  <si>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</si>
  <si>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</si>
  <si>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</si>
  <si>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</si>
  <si>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</si>
  <si>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</si>
  <si>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</si>
  <si>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</si>
  <si>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</si>
  <si>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</si>
  <si>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</si>
  <si>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</si>
  <si>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</si>
  <si>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</si>
  <si>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</si>
  <si>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</si>
  <si>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</si>
  <si>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</si>
  <si>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</si>
  <si>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</si>
  <si>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</si>
  <si>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</si>
  <si>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</si>
  <si>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</si>
  <si>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</si>
  <si>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</si>
  <si>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</si>
  <si>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</si>
  <si>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</si>
  <si>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</si>
  <si>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</si>
  <si>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</si>
  <si>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</si>
  <si>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</si>
  <si>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</si>
  <si>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</si>
  <si>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</si>
  <si>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</si>
  <si>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</si>
  <si>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</si>
  <si>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</si>
  <si>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</si>
  <si>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</si>
  <si>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</si>
  <si>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</si>
  <si>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</si>
  <si>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</si>
  <si>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</si>
  <si>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</si>
  <si>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</si>
  <si>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</si>
  <si>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</si>
  <si>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</si>
  <si>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</si>
  <si>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</si>
  <si>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</si>
  <si>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</si>
  <si>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</si>
  <si>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</si>
  <si>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</si>
  <si>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</si>
  <si>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</si>
  <si>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</si>
  <si>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</si>
  <si>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</si>
  <si>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</si>
  <si>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</si>
  <si>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</si>
  <si>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</si>
  <si>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</si>
  <si>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</si>
  <si>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</si>
  <si>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</si>
  <si>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</si>
  <si>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</si>
  <si>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</si>
  <si>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</si>
  <si>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</si>
  <si>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</si>
  <si>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</si>
  <si>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</si>
  <si>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</si>
  <si>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</si>
  <si>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</si>
  <si>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</si>
  <si>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</si>
  <si>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</si>
  <si>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</si>
  <si>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</si>
  <si>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</si>
  <si>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</si>
  <si>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</si>
  <si>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</si>
  <si>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</si>
  <si>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</si>
  <si>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</si>
  <si>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</si>
  <si>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</si>
  <si>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</si>
  <si>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</si>
  <si>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</si>
  <si>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</si>
  <si>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</si>
  <si>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</si>
  <si>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</si>
  <si>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</si>
  <si>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</si>
  <si>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</si>
  <si>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</si>
  <si>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</si>
  <si>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</si>
  <si>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</si>
  <si>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</si>
  <si>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</si>
  <si>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</si>
  <si>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</si>
  <si>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</si>
  <si>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</si>
  <si>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</si>
  <si>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</si>
  <si>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</si>
  <si>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</si>
  <si>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</si>
  <si>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</si>
  <si>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</si>
  <si>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</si>
  <si>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</si>
  <si>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</si>
  <si>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</si>
  <si>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</si>
  <si>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</si>
  <si>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</si>
  <si>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</si>
  <si>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</si>
  <si>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</si>
  <si>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</si>
  <si>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</si>
  <si>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</si>
  <si>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</si>
  <si>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</si>
  <si>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</si>
  <si>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</si>
  <si>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</si>
  <si>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</si>
  <si>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</si>
  <si>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</si>
  <si>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</si>
  <si>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</si>
  <si>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</si>
  <si>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</si>
  <si>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</si>
  <si>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</si>
  <si>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</si>
  <si>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</si>
  <si>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</si>
  <si>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</si>
  <si>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</si>
  <si>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</si>
  <si>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</si>
  <si>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</si>
  <si>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</si>
  <si>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</si>
  <si>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</si>
  <si>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</si>
  <si>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</si>
  <si>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</si>
  <si>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</si>
  <si>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</si>
  <si>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</si>
  <si>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</si>
  <si>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</si>
  <si>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</si>
  <si>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</si>
  <si>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</si>
  <si>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</si>
  <si>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</si>
  <si>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</si>
  <si>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</si>
  <si>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</si>
  <si>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</si>
  <si>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</si>
  <si>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</si>
  <si>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</si>
  <si>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</si>
  <si>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</si>
  <si>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</si>
  <si>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</si>
  <si>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</si>
  <si>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</si>
  <si>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</si>
  <si>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</si>
  <si>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</si>
  <si>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</si>
  <si>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</si>
  <si>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</si>
  <si>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</si>
  <si>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</si>
  <si>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</si>
  <si>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</si>
  <si>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</si>
  <si>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</si>
  <si>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</si>
  <si>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</si>
  <si>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</si>
  <si>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</si>
  <si>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</si>
  <si>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</si>
  <si>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</si>
  <si>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</si>
  <si>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</si>
  <si>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</si>
  <si>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</si>
  <si>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</si>
  <si>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</si>
  <si>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</si>
  <si>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</si>
  <si>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</si>
  <si>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</si>
  <si>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</si>
  <si>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</si>
  <si>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</si>
  <si>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</si>
  <si>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</si>
  <si>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</si>
  <si>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</si>
  <si>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</si>
  <si>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</si>
  <si>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</si>
  <si>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</si>
  <si>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</si>
  <si>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</si>
  <si>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</si>
  <si>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</si>
  <si>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</si>
  <si>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</si>
  <si>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</si>
  <si>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</si>
  <si>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</si>
  <si>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</si>
  <si>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</si>
  <si>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</si>
  <si>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</si>
  <si>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</si>
  <si>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</si>
  <si>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</si>
  <si>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</si>
  <si>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</si>
  <si>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</si>
  <si>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</si>
  <si>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</si>
  <si>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</si>
  <si>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</si>
  <si>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</si>
  <si>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</si>
  <si>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</si>
  <si>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</si>
  <si>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</si>
  <si>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</si>
  <si>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</si>
  <si>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</si>
  <si>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</si>
  <si>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</si>
  <si>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</si>
  <si>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</si>
  <si>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</si>
  <si>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</si>
  <si>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</si>
  <si>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</si>
  <si>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</si>
  <si>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</si>
  <si>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</si>
  <si>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</si>
  <si>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</si>
  <si>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</si>
  <si>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</si>
  <si>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</si>
  <si>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</si>
  <si>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</si>
  <si>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</si>
  <si>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</si>
  <si>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</si>
  <si>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</si>
  <si>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</si>
  <si>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</si>
  <si>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</si>
  <si>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</si>
  <si>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</si>
  <si>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</si>
  <si>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</si>
  <si>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</si>
  <si>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</si>
  <si>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</si>
  <si>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</si>
  <si>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</si>
  <si>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</si>
  <si>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</si>
  <si>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</si>
  <si>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</si>
  <si>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</si>
  <si>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</si>
  <si>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</si>
  <si>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</si>
  <si>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</si>
  <si>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</si>
  <si>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</si>
  <si>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</si>
  <si>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</si>
  <si>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</si>
  <si>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</si>
  <si>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</si>
  <si>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</si>
  <si>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</si>
  <si>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</si>
  <si>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</si>
  <si>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</si>
  <si>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</si>
  <si>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</si>
  <si>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</si>
  <si>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</si>
  <si>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</si>
  <si>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</si>
  <si>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</si>
  <si>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</si>
  <si>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</si>
  <si>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</si>
  <si>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</si>
  <si>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</si>
  <si>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</si>
  <si>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</si>
  <si>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</si>
  <si>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</si>
  <si>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</si>
  <si>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</si>
  <si>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</si>
  <si>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</si>
  <si>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</si>
  <si>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</si>
  <si>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</si>
  <si>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</si>
  <si>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</si>
  <si>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</si>
  <si>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</si>
  <si>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</si>
  <si>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</si>
  <si>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</si>
  <si>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</si>
  <si>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</si>
  <si>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</si>
  <si>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</si>
  <si>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</si>
  <si>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</si>
  <si>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</si>
  <si>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</si>
  <si>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</si>
  <si>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</si>
  <si>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</si>
  <si>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</si>
  <si>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</si>
  <si>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</si>
  <si>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</si>
  <si>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</si>
  <si>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</si>
  <si>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</si>
  <si>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</si>
  <si>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</si>
  <si>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</si>
  <si>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</si>
  <si>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</si>
  <si>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</si>
  <si>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</si>
  <si>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</si>
  <si>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</si>
  <si>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</si>
  <si>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</si>
  <si>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</si>
  <si>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</si>
  <si>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</si>
  <si>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</si>
  <si>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</si>
  <si>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</si>
  <si>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</si>
  <si>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</si>
  <si>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</si>
  <si>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</si>
  <si>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</si>
  <si>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</si>
  <si>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</si>
  <si>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</si>
  <si>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</si>
  <si>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</si>
  <si>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</si>
  <si>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</si>
  <si>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</si>
  <si>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</si>
  <si>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</si>
  <si>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</si>
  <si>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</si>
  <si>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</si>
  <si>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</si>
  <si>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</si>
  <si>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</si>
  <si>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</si>
  <si>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</si>
  <si>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</si>
  <si>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</si>
  <si>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</si>
  <si>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</si>
  <si>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</si>
  <si>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</si>
  <si>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</si>
  <si>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</si>
  <si>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</si>
  <si>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</si>
  <si>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</si>
  <si>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</si>
  <si>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</si>
  <si>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</si>
  <si>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</si>
  <si>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</si>
  <si>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</si>
  <si>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</si>
  <si>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</si>
  <si>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</si>
  <si>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</si>
  <si>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</si>
  <si>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</si>
  <si>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</si>
  <si>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</si>
  <si>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</si>
  <si>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</si>
  <si>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</si>
  <si>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</si>
  <si>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</si>
  <si>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</si>
  <si>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</si>
  <si>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</si>
  <si>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</si>
  <si>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</si>
  <si>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</si>
  <si>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</si>
  <si>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</si>
  <si>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</si>
  <si>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</si>
  <si>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</si>
  <si>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</si>
  <si>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</si>
  <si>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</si>
  <si>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</si>
  <si>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</si>
  <si>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</si>
  <si>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</si>
  <si>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</si>
  <si>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</si>
  <si>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</si>
  <si>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</si>
  <si>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</si>
  <si>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</si>
  <si>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</si>
  <si>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</si>
  <si>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</si>
  <si>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</si>
  <si>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</si>
  <si>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</si>
  <si>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</si>
  <si>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</si>
  <si>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</si>
  <si>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</si>
  <si>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</si>
  <si>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</si>
  <si>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</si>
  <si>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</si>
  <si>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</si>
  <si>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</si>
  <si>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</si>
  <si>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</si>
  <si>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</si>
  <si>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</si>
  <si>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</si>
  <si>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</si>
  <si>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</si>
  <si>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</si>
  <si>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</si>
  <si>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</si>
  <si>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</si>
  <si>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</si>
  <si>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</si>
  <si>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</si>
  <si>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</si>
  <si>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</si>
  <si>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</si>
  <si>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</si>
  <si>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</si>
  <si>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</si>
  <si>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</si>
  <si>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</si>
  <si>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</si>
  <si>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</si>
  <si>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</si>
  <si>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</si>
  <si>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</si>
  <si>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</si>
  <si>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</si>
  <si>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</si>
  <si>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</si>
  <si>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</si>
  <si>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</si>
  <si>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</si>
  <si>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</si>
  <si>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</si>
  <si>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</si>
  <si>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</si>
  <si>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</si>
  <si>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</si>
  <si>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</si>
  <si>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</si>
  <si>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</si>
  <si>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</si>
  <si>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</si>
  <si>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</si>
  <si>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</si>
  <si>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</si>
  <si>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</si>
  <si>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</si>
  <si>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</si>
  <si>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</si>
  <si>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</si>
  <si>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</si>
  <si>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</si>
  <si>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</si>
  <si>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</si>
  <si>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</si>
  <si>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</si>
  <si>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</si>
  <si>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</si>
  <si>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</si>
  <si>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</si>
  <si>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</si>
  <si>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</si>
  <si>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</si>
  <si>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</si>
  <si>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</si>
  <si>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</si>
  <si>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</si>
  <si>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</si>
  <si>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</si>
  <si>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</si>
  <si>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</si>
  <si>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</si>
  <si>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</si>
  <si>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</si>
  <si>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</si>
  <si>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</si>
  <si>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</si>
  <si>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</si>
  <si>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</si>
  <si>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</si>
  <si>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</si>
  <si>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</si>
  <si>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</si>
  <si>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</si>
  <si>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</si>
  <si>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</si>
  <si>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</si>
  <si>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</si>
  <si>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</si>
  <si>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</si>
  <si>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</si>
  <si>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</si>
  <si>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</si>
  <si>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</si>
  <si>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</si>
  <si>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</si>
  <si>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</si>
  <si>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</si>
  <si>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</si>
  <si>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</si>
  <si>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</si>
  <si>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</si>
  <si>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</si>
  <si>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</si>
  <si>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</si>
  <si>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</si>
  <si>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</si>
  <si>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</si>
  <si>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</si>
  <si>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</si>
  <si>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</si>
  <si>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</si>
  <si>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</si>
  <si>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</si>
  <si>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</si>
  <si>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</si>
  <si>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</si>
  <si>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</si>
  <si>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</si>
  <si>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</si>
  <si>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</si>
  <si>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</si>
  <si>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</si>
  <si>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</si>
  <si>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</si>
  <si>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</si>
  <si>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</si>
  <si>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</si>
  <si>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</si>
  <si>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</si>
  <si>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</si>
  <si>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</si>
  <si>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</si>
  <si>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</si>
  <si>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</si>
  <si>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</si>
  <si>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</si>
  <si>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</si>
  <si>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</si>
  <si>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</si>
  <si>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</si>
  <si>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</si>
  <si>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</si>
  <si>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</si>
  <si>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</si>
  <si>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</si>
  <si>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</si>
  <si>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</si>
  <si>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</si>
  <si>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</si>
  <si>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</si>
  <si>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</si>
  <si>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</si>
  <si>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</si>
  <si>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</si>
  <si>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</si>
  <si>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</si>
  <si>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</si>
  <si>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</si>
  <si>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</si>
  <si>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</si>
  <si>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</si>
  <si>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</si>
  <si>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</si>
  <si>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</si>
  <si>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</si>
  <si>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</si>
  <si>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</si>
  <si>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</si>
  <si>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</si>
  <si>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</si>
  <si>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</si>
  <si>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</si>
  <si>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</si>
  <si>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</si>
  <si>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</si>
  <si>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</si>
  <si>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</si>
  <si>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</si>
  <si>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</si>
  <si>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</si>
  <si>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</si>
  <si>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</si>
  <si>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</si>
  <si>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</si>
  <si>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</si>
  <si>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</si>
  <si>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</si>
  <si>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</si>
  <si>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</si>
  <si>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</si>
  <si>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</si>
  <si>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</si>
  <si>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</si>
  <si>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</si>
  <si>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</si>
  <si>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</si>
  <si>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</si>
  <si>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</si>
  <si>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</si>
  <si>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</si>
  <si>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</si>
  <si>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</si>
  <si>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</si>
  <si>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</si>
  <si>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</si>
  <si>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</si>
  <si>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</si>
  <si>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</si>
  <si>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</si>
  <si>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</si>
  <si>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</si>
  <si>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</si>
  <si>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</si>
  <si>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</si>
  <si>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</si>
  <si>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</si>
  <si>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</si>
  <si>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</si>
  <si>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</si>
  <si>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</si>
  <si>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</si>
  <si>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</si>
  <si>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</si>
  <si>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</si>
  <si>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</si>
  <si>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</si>
  <si>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</si>
  <si>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</si>
  <si>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</si>
  <si>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</si>
  <si>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</si>
  <si>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</si>
  <si>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</si>
  <si>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</si>
  <si>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</si>
  <si>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</si>
  <si>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</si>
  <si>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</si>
  <si>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</si>
  <si>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</si>
  <si>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</si>
  <si>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</si>
  <si>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</si>
  <si>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</si>
  <si>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</si>
  <si>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</si>
  <si>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</si>
  <si>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</si>
  <si>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</si>
  <si>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</si>
  <si>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</si>
  <si>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</si>
  <si>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</si>
  <si>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</si>
  <si>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</si>
  <si>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</si>
  <si>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</si>
  <si>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</si>
  <si>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</si>
  <si>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</si>
  <si>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</si>
  <si>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</si>
  <si>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</si>
  <si>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</si>
  <si>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</si>
  <si>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</si>
  <si>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</si>
  <si>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</si>
  <si>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</si>
  <si>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</si>
  <si>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</si>
  <si>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</si>
  <si>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</si>
  <si>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</si>
  <si>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</si>
  <si>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</si>
  <si>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</si>
  <si>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</si>
  <si>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</si>
  <si>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</si>
  <si>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</si>
  <si>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</si>
  <si>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</si>
  <si>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</si>
  <si>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</si>
  <si>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</si>
  <si>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</si>
  <si>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</si>
  <si>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</si>
  <si>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</si>
  <si>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</si>
  <si>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</si>
  <si>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</si>
  <si>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</si>
  <si>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</si>
  <si>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</si>
  <si>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</si>
  <si>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</si>
  <si>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</si>
  <si>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</si>
  <si>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</si>
  <si>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</si>
  <si>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</si>
  <si>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</si>
  <si>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</si>
  <si>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</si>
  <si>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</si>
  <si>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</si>
  <si>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</si>
  <si>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</si>
  <si>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</si>
  <si>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</si>
  <si>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</si>
  <si>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</si>
  <si>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</si>
  <si>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</si>
  <si>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</si>
  <si>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</si>
  <si>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</si>
  <si>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</si>
  <si>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</si>
  <si>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</si>
  <si>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</si>
  <si>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</si>
  <si>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</si>
  <si>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</si>
  <si>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</si>
  <si>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</si>
  <si>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</si>
  <si>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</si>
  <si>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</si>
  <si>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</si>
  <si>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</si>
  <si>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</si>
  <si>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</si>
  <si>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</si>
  <si>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</si>
  <si>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</si>
  <si>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</si>
  <si>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</si>
  <si>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</si>
  <si>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</si>
  <si>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</si>
  <si>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</si>
  <si>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</si>
  <si>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</si>
  <si>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</si>
  <si>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</si>
  <si>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</si>
  <si>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</si>
  <si>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</si>
  <si>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</si>
  <si>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</si>
  <si>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</si>
  <si>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</si>
  <si>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</si>
  <si>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</si>
  <si>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</si>
  <si>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</si>
  <si>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</si>
  <si>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</si>
  <si>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</si>
  <si>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</si>
  <si>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</si>
  <si>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</si>
  <si>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</si>
  <si>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</si>
  <si>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</si>
  <si>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</si>
  <si>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</si>
  <si>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</si>
  <si>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</si>
  <si>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</si>
  <si>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</si>
  <si>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</si>
  <si>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</si>
  <si>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</si>
  <si>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</si>
  <si>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</si>
  <si>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</si>
  <si>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</si>
  <si>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</si>
  <si>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</si>
  <si>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</si>
  <si>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</si>
  <si>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</si>
  <si>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</si>
  <si>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</si>
  <si>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</si>
  <si>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</si>
  <si>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</si>
  <si>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</si>
  <si>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</si>
  <si>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</si>
  <si>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</si>
  <si>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</si>
  <si>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</si>
  <si>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</si>
  <si>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</si>
  <si>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</si>
  <si>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</si>
  <si>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</si>
  <si>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</si>
  <si>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</si>
  <si>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</si>
  <si>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</si>
  <si>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</si>
  <si>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</si>
  <si>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</si>
  <si>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</si>
  <si>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</si>
  <si>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</si>
  <si>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</si>
  <si>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</si>
  <si>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</si>
  <si>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</si>
  <si>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</si>
  <si>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</si>
  <si>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</si>
  <si>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</si>
  <si>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</si>
  <si>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</si>
  <si>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</si>
  <si>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</si>
  <si>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</si>
  <si>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</si>
  <si>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</si>
  <si>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</si>
  <si>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</si>
  <si>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</si>
  <si>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</si>
  <si>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</si>
  <si>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</si>
  <si>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</si>
  <si>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</si>
  <si>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</si>
  <si>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</si>
  <si>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</si>
  <si>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</si>
  <si>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</si>
  <si>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</si>
  <si>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</si>
  <si>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</si>
  <si>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</si>
  <si>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</si>
  <si>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</si>
  <si>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</si>
  <si>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</si>
  <si>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</si>
  <si>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</si>
  <si>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</si>
  <si>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</si>
  <si>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</si>
  <si>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</si>
  <si>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</si>
  <si>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</si>
  <si>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</si>
  <si>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</si>
  <si>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</si>
  <si>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</si>
  <si>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</si>
  <si>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</si>
  <si>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</si>
  <si>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</si>
  <si>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</si>
  <si>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</si>
  <si>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</si>
  <si>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</si>
  <si>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</si>
  <si>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</si>
  <si>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</si>
  <si>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</si>
  <si>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</si>
  <si>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</si>
  <si>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</si>
  <si>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</si>
  <si>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</si>
  <si>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</si>
  <si>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</si>
  <si>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</si>
  <si>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</si>
  <si>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</si>
  <si>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</si>
  <si>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</si>
  <si>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</si>
  <si>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</si>
  <si>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</si>
  <si>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</si>
  <si>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</si>
  <si>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</si>
  <si>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</si>
  <si>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</si>
  <si>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</si>
  <si>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</si>
  <si>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</si>
  <si>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</si>
  <si>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</si>
  <si>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</si>
  <si>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</si>
  <si>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</si>
  <si>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</si>
  <si>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</si>
  <si>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</si>
  <si>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</si>
  <si>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</si>
  <si>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</si>
  <si>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</si>
  <si>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</si>
  <si>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</si>
  <si>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</si>
  <si>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</si>
  <si>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</si>
  <si>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</si>
  <si>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</si>
  <si>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</si>
  <si>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</si>
  <si>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</si>
  <si>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</si>
  <si>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</si>
  <si>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</si>
  <si>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</si>
  <si>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</si>
  <si>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</si>
  <si>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</si>
  <si>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</si>
  <si>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</si>
  <si>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</si>
  <si>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</si>
  <si>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</si>
  <si>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</si>
  <si>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</si>
  <si>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</si>
  <si>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</si>
  <si>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</si>
  <si>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</si>
  <si>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</si>
  <si>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</si>
  <si>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</si>
  <si>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</si>
  <si>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</si>
  <si>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</si>
  <si>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</si>
  <si>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</si>
  <si>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</si>
  <si>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</si>
  <si>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</si>
  <si>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</si>
  <si>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</si>
  <si>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</si>
  <si>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</si>
  <si>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</si>
  <si>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</si>
  <si>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</si>
  <si>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</si>
  <si>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</si>
  <si>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</si>
  <si>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</si>
  <si>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</si>
  <si>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</si>
  <si>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</si>
  <si>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</si>
  <si>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</si>
  <si>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</si>
  <si>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</si>
  <si>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</si>
  <si>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</si>
  <si>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</si>
  <si>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</si>
  <si>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</si>
  <si>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</si>
  <si>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</si>
  <si>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</si>
  <si>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</si>
  <si>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</si>
  <si>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</si>
  <si>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</si>
  <si>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</si>
  <si>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</si>
  <si>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</si>
  <si>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</si>
  <si>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</si>
  <si>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</si>
  <si>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</si>
  <si>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</si>
  <si>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</si>
  <si>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</si>
  <si>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</si>
  <si>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</si>
  <si>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</si>
  <si>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</si>
  <si>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</si>
  <si>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</si>
  <si>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</si>
  <si>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</si>
  <si>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</si>
  <si>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</si>
  <si>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</si>
  <si>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</si>
  <si>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</si>
  <si>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</si>
  <si>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</si>
  <si>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</si>
  <si>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</si>
  <si>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</si>
  <si>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</si>
  <si>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</si>
  <si>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</si>
  <si>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</si>
  <si>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</si>
  <si>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</si>
  <si>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</si>
  <si>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</si>
  <si>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</si>
  <si>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</si>
  <si>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</si>
  <si>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</si>
  <si>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</si>
  <si>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</si>
  <si>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</si>
  <si>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</si>
  <si>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</si>
  <si>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</si>
  <si>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</si>
  <si>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</si>
  <si>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</si>
  <si>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</si>
  <si>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</si>
  <si>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</si>
  <si>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</si>
  <si>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</si>
  <si>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</si>
  <si>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</si>
  <si>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</si>
  <si>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</si>
  <si>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</si>
  <si>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</si>
  <si>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</si>
  <si>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</si>
  <si>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</si>
  <si>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</si>
  <si>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</si>
  <si>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</si>
  <si>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</si>
  <si>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</si>
  <si>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</si>
  <si>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</si>
  <si>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</si>
  <si>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</si>
  <si>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</si>
  <si>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</si>
  <si>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</si>
  <si>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</si>
  <si>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</si>
  <si>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</si>
  <si>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</si>
  <si>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</si>
  <si>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</si>
  <si>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</si>
  <si>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</si>
  <si>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</si>
  <si>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</si>
  <si>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</si>
  <si>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</si>
  <si>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</si>
  <si>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</si>
  <si>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</si>
  <si>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</si>
  <si>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</si>
  <si>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</si>
  <si>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</si>
  <si>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</si>
  <si>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</si>
  <si>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</si>
  <si>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</si>
  <si>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</si>
  <si>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</si>
  <si>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</si>
  <si>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</si>
  <si>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</si>
  <si>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</si>
  <si>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</si>
  <si>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</si>
  <si>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</si>
  <si>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</si>
  <si>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</si>
  <si>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</si>
  <si>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</si>
  <si>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</si>
  <si>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</si>
  <si>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</si>
  <si>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</si>
  <si>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</si>
  <si>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</si>
  <si>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</si>
  <si>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</si>
  <si>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</si>
  <si>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</si>
  <si>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</si>
  <si>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</si>
  <si>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</si>
  <si>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</si>
  <si>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</si>
  <si>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</si>
  <si>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</si>
  <si>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</si>
  <si>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</si>
  <si>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</si>
  <si>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</si>
  <si>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</si>
  <si>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</si>
  <si>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</si>
  <si>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</si>
  <si>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</si>
  <si>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</si>
  <si>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</si>
  <si>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</si>
  <si>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</si>
  <si>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</si>
  <si>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</si>
  <si>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</si>
  <si>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</si>
  <si>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</si>
  <si>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</si>
  <si>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</si>
  <si>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</si>
  <si>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</si>
  <si>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</si>
  <si>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</si>
  <si>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</si>
  <si>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</si>
  <si>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</si>
  <si>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</si>
  <si>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</si>
  <si>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</si>
  <si>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</si>
  <si>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</si>
  <si>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</si>
  <si>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</si>
  <si>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</si>
  <si>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</si>
  <si>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</si>
  <si>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</si>
  <si>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</si>
  <si>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</si>
  <si>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</si>
  <si>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</si>
  <si>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</si>
  <si>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</si>
  <si>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</si>
  <si>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</si>
  <si>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</si>
  <si>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</si>
  <si>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</si>
  <si>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</si>
  <si>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</si>
  <si>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</si>
  <si>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</si>
  <si>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</si>
  <si>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</si>
  <si>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</si>
  <si>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</si>
  <si>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</si>
  <si>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</si>
  <si>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</si>
  <si>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</si>
  <si>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</si>
  <si>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</si>
  <si>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</si>
  <si>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</si>
  <si>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</si>
  <si>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</si>
  <si>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</si>
  <si>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</si>
  <si>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</si>
  <si>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</si>
  <si>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</si>
  <si>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</si>
  <si>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</si>
  <si>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</si>
  <si>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</si>
  <si>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</si>
  <si>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</si>
  <si>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</si>
  <si>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</si>
  <si>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</si>
  <si>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</si>
  <si>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</si>
  <si>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</si>
  <si>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</si>
  <si>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</si>
  <si>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</si>
  <si>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</si>
  <si>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</si>
  <si>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</si>
  <si>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</si>
  <si>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</si>
  <si>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</si>
  <si>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</si>
  <si>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</si>
  <si>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</si>
  <si>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</si>
  <si>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</si>
  <si>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</si>
  <si>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</si>
  <si>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</si>
  <si>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</si>
  <si>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</si>
  <si>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</si>
  <si>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</si>
  <si>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</si>
  <si>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</si>
  <si>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</si>
  <si>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</si>
  <si>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</si>
  <si>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</si>
  <si>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</si>
  <si>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</si>
  <si>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</si>
  <si>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</si>
  <si>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</si>
  <si>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</si>
  <si>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</si>
  <si>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</si>
  <si>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</si>
  <si>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</si>
  <si>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</si>
  <si>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</si>
  <si>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</si>
  <si>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</si>
  <si>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</si>
  <si>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</si>
  <si>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</si>
  <si>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</si>
  <si>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</si>
  <si>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</si>
  <si>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</si>
  <si>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</si>
  <si>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</si>
  <si>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</si>
  <si>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</si>
  <si>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</si>
  <si>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</si>
  <si>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</si>
  <si>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</si>
  <si>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</si>
  <si>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</si>
  <si>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</si>
  <si>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</si>
  <si>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</si>
  <si>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</si>
  <si>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</si>
  <si>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</si>
  <si>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</si>
  <si>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</si>
  <si>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</si>
  <si>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</si>
  <si>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</si>
  <si>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</si>
  <si>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</si>
  <si>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</si>
  <si>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</si>
  <si>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</si>
  <si>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</si>
  <si>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</si>
  <si>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</si>
  <si>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</si>
  <si>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</si>
  <si>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</si>
  <si>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</si>
  <si>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</si>
  <si>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</si>
  <si>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</si>
  <si>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</si>
  <si>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</si>
  <si>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</si>
  <si>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</si>
  <si>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</si>
  <si>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</si>
  <si>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</si>
  <si>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</si>
  <si>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</si>
  <si>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</si>
  <si>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</si>
  <si>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</si>
  <si>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</si>
  <si>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</si>
  <si>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</si>
  <si>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</si>
  <si>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</si>
  <si>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</si>
  <si>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</si>
  <si>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</si>
  <si>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</si>
  <si>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</si>
  <si>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</si>
  <si>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</si>
  <si>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</si>
  <si>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</si>
  <si>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</si>
  <si>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</si>
  <si>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</si>
  <si>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</si>
  <si>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</si>
  <si>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</si>
  <si>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</si>
  <si>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</si>
  <si>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</si>
  <si>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</si>
  <si>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</si>
  <si>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</si>
  <si>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</si>
  <si>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</si>
  <si>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</si>
  <si>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</si>
  <si>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</si>
  <si>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</si>
  <si>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</si>
  <si>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</si>
  <si>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</si>
  <si>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</si>
  <si>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</si>
  <si>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</si>
  <si>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</si>
  <si>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</si>
  <si>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</si>
  <si>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</si>
  <si>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</si>
  <si>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</si>
  <si>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</si>
  <si>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</si>
  <si>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</si>
  <si>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</si>
  <si>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</si>
  <si>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</si>
  <si>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</si>
  <si>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</si>
  <si>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</si>
  <si>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</si>
  <si>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</si>
  <si>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</si>
  <si>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</si>
  <si>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</si>
  <si>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</si>
  <si>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</si>
  <si>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</si>
  <si>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</si>
  <si>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</si>
  <si>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</si>
  <si>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</si>
  <si>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</si>
  <si>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</si>
  <si>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</si>
  <si>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</si>
  <si>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</si>
  <si>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</si>
  <si>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</si>
  <si>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</si>
  <si>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</si>
  <si>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</si>
  <si>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</si>
  <si>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</si>
  <si>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</si>
  <si>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</si>
  <si>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</si>
  <si>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</si>
  <si>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</si>
  <si>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</si>
  <si>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</si>
  <si>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</si>
  <si>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</si>
  <si>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</si>
  <si>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</si>
  <si>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</si>
  <si>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</si>
  <si>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</si>
  <si>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</si>
  <si>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</si>
  <si>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</si>
  <si>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</si>
  <si>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</si>
  <si>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</si>
  <si>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</si>
  <si>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</si>
  <si>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</si>
  <si>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</si>
  <si>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</si>
  <si>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</si>
  <si>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</si>
  <si>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</si>
  <si>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</si>
  <si>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</si>
  <si>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</si>
  <si>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</si>
  <si>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</si>
  <si>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</si>
  <si>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</si>
  <si>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</si>
  <si>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</si>
  <si>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</si>
  <si>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</si>
  <si>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</si>
  <si>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</si>
  <si>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</si>
  <si>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</si>
  <si>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</si>
  <si>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</si>
  <si>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</si>
  <si>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</si>
  <si>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</si>
  <si>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</si>
  <si>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</si>
  <si>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</si>
  <si>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</si>
  <si>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</si>
  <si>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</si>
  <si>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</si>
  <si>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</si>
  <si>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</si>
  <si>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</si>
  <si>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</si>
  <si>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</si>
  <si>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</si>
  <si>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</si>
  <si>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</si>
  <si>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</si>
  <si>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</si>
  <si>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</si>
  <si>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</si>
  <si>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</si>
  <si>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</si>
  <si>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</si>
  <si>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</si>
  <si>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</si>
  <si>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</si>
  <si>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</si>
  <si>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</si>
  <si>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</si>
  <si>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</si>
  <si>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</si>
  <si>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</si>
  <si>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</si>
  <si>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</si>
  <si>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</si>
  <si>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</si>
  <si>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</si>
  <si>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</si>
  <si>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</si>
  <si>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</si>
  <si>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</si>
  <si>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</si>
  <si>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</si>
  <si>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</si>
  <si>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</si>
  <si>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</si>
  <si>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</si>
  <si>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</si>
  <si>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</si>
  <si>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</si>
  <si>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</si>
  <si>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</si>
  <si>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</si>
  <si>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</si>
  <si>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</si>
  <si>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</si>
  <si>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</si>
  <si>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</si>
  <si>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</si>
  <si>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</si>
  <si>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</si>
  <si>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</si>
  <si>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</si>
  <si>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</si>
  <si>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</si>
  <si>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</si>
  <si>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</si>
  <si>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</si>
  <si>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</si>
  <si>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</si>
  <si>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</si>
  <si>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</si>
  <si>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</si>
  <si>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</si>
  <si>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</si>
  <si>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</si>
  <si>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</si>
  <si>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</si>
  <si>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</si>
  <si>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</si>
  <si>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</si>
  <si>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</si>
  <si>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</si>
  <si>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</si>
  <si>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</si>
  <si>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</si>
  <si>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</si>
  <si>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</si>
  <si>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</si>
  <si>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</si>
  <si>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</si>
  <si>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</si>
  <si>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</si>
  <si>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</si>
  <si>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</si>
  <si>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</si>
  <si>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</si>
  <si>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</si>
  <si>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</si>
  <si>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</si>
  <si>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</si>
  <si>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</si>
  <si>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</si>
  <si>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</si>
  <si>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</si>
  <si>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</si>
  <si>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</si>
  <si>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</si>
  <si>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</si>
  <si>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</si>
  <si>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</si>
  <si>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</si>
  <si>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</si>
  <si>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</si>
  <si>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</si>
  <si>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</si>
  <si>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</si>
  <si>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</si>
  <si>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</si>
  <si>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</si>
  <si>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</si>
  <si>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</si>
  <si>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</si>
  <si>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</si>
  <si>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</si>
  <si>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</si>
  <si>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</si>
  <si>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</si>
  <si>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</si>
  <si>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</si>
  <si>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</si>
  <si>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</si>
  <si>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</si>
  <si>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</si>
  <si>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</si>
  <si>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</si>
  <si>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</si>
  <si>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</si>
  <si>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</si>
  <si>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</si>
  <si>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</si>
  <si>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</si>
  <si>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</si>
  <si>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</si>
  <si>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</si>
  <si>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</si>
  <si>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</si>
  <si>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</si>
  <si>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</si>
  <si>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</si>
  <si>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</si>
  <si>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</si>
  <si>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</si>
  <si>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</si>
  <si>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</si>
  <si>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</si>
  <si>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</si>
  <si>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</si>
  <si>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</si>
  <si>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</si>
  <si>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</si>
  <si>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</si>
  <si>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</si>
  <si>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</si>
  <si>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</si>
  <si>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</si>
  <si>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</si>
  <si>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</si>
  <si>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</si>
  <si>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</si>
  <si>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</si>
  <si>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</si>
  <si>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</si>
  <si>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</si>
  <si>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</si>
  <si>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</si>
  <si>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</si>
  <si>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</si>
  <si>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</si>
  <si>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</si>
  <si>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</si>
  <si>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</si>
  <si>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</si>
  <si>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</si>
  <si>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</si>
  <si>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</si>
  <si>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</si>
  <si>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</si>
  <si>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</si>
  <si>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</si>
  <si>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</si>
  <si>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</si>
  <si>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</si>
  <si>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</si>
  <si>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</si>
  <si>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</si>
  <si>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</si>
  <si>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</si>
  <si>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</si>
  <si>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</si>
  <si>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</si>
  <si>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</si>
  <si>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</si>
  <si>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</si>
  <si>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</si>
  <si>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</si>
  <si>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</si>
  <si>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</si>
  <si>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</si>
  <si>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</si>
  <si>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</si>
  <si>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</si>
  <si>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</si>
  <si>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</si>
  <si>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</si>
  <si>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</si>
  <si>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</si>
  <si>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</si>
  <si>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</si>
  <si>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</si>
  <si>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</si>
  <si>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</si>
  <si>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</si>
  <si>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</si>
  <si>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</si>
  <si>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</si>
  <si>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</si>
  <si>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</si>
  <si>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</si>
  <si>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</si>
  <si>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</si>
  <si>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</si>
  <si>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</si>
  <si>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</si>
  <si>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</si>
  <si>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</si>
  <si>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</si>
  <si>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</si>
  <si>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</si>
  <si>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</si>
  <si>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</si>
  <si>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</si>
  <si>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</si>
  <si>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</si>
  <si>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</si>
  <si>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</si>
  <si>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</si>
  <si>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</si>
  <si>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</si>
  <si>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</si>
  <si>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</si>
  <si>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</si>
  <si>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</si>
  <si>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</si>
  <si>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</si>
  <si>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</si>
  <si>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</si>
  <si>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</si>
  <si>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</si>
  <si>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</si>
  <si>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</si>
  <si>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</si>
  <si>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</si>
  <si>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</si>
  <si>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</si>
  <si>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</si>
  <si>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</si>
  <si>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</si>
  <si>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</si>
  <si>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</si>
  <si>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</si>
  <si>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</si>
  <si>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</si>
  <si>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</si>
  <si>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</si>
  <si>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</si>
  <si>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</si>
  <si>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</si>
  <si>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</si>
  <si>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</si>
  <si>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</si>
  <si>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</si>
  <si>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</si>
  <si>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</si>
  <si>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</si>
  <si>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</si>
  <si>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</si>
  <si>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</si>
  <si>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</si>
  <si>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</si>
  <si>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</si>
  <si>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</si>
  <si>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</si>
  <si>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</si>
  <si>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</si>
  <si>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</si>
  <si>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</si>
  <si>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</si>
  <si>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</si>
  <si>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</si>
  <si>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</si>
  <si>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</si>
  <si>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</si>
  <si>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</si>
  <si>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</si>
  <si>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</si>
  <si>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</si>
  <si>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</si>
  <si>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</si>
  <si>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</si>
  <si>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</si>
  <si>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</si>
  <si>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</si>
  <si>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</si>
  <si>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</si>
  <si>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</si>
  <si>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</si>
  <si>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</si>
  <si>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</si>
  <si>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</si>
  <si>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</si>
  <si>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</si>
  <si>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</si>
  <si>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</si>
  <si>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</si>
  <si>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</si>
  <si>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</si>
  <si>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</si>
  <si>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</si>
  <si>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</si>
  <si>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</si>
  <si>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</si>
  <si>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</si>
  <si>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</si>
  <si>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</si>
  <si>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</si>
  <si>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</si>
  <si>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</si>
  <si>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</si>
  <si>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</si>
  <si>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</si>
  <si>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</si>
  <si>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</si>
  <si>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</si>
  <si>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</si>
  <si>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</si>
  <si>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</si>
  <si>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</si>
  <si>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</si>
  <si>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</si>
  <si>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</si>
  <si>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</si>
  <si>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</si>
  <si>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</si>
  <si>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</si>
  <si>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</si>
  <si>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</si>
  <si>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</si>
  <si>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</si>
  <si>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</si>
  <si>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</si>
  <si>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</si>
  <si>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</si>
  <si>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</si>
  <si>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</si>
  <si>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</si>
  <si>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</si>
  <si>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</si>
  <si>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</si>
  <si>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</si>
  <si>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</si>
  <si>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</si>
  <si>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</si>
  <si>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</si>
  <si>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</si>
  <si>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</si>
  <si>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</si>
  <si>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</si>
  <si>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</si>
  <si>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</si>
  <si>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</si>
  <si>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</si>
  <si>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</si>
  <si>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</si>
  <si>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</si>
  <si>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</si>
  <si>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</si>
  <si>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</si>
  <si>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</si>
  <si>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</si>
  <si>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</si>
  <si>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</si>
  <si>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</si>
  <si>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</si>
  <si>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</si>
  <si>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</si>
  <si>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</si>
  <si>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</si>
  <si>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</si>
  <si>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</si>
  <si>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</si>
  <si>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</si>
  <si>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</si>
  <si>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</si>
  <si>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</si>
  <si>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</si>
  <si>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</si>
  <si>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</si>
  <si>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</si>
  <si>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</si>
  <si>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</si>
  <si>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</si>
  <si>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</si>
  <si>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</si>
  <si>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</si>
  <si>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</si>
  <si>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</si>
  <si>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</si>
  <si>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</si>
  <si>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</si>
  <si>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</si>
  <si>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</si>
  <si>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</si>
  <si>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</si>
  <si>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</si>
  <si>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</si>
  <si>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</si>
  <si>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</si>
  <si>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</si>
  <si>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</si>
  <si>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</si>
  <si>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</si>
  <si>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</si>
  <si>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</si>
  <si>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</si>
  <si>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</si>
  <si>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</si>
  <si>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</si>
  <si>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</si>
  <si>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</si>
  <si>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</si>
  <si>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</si>
  <si>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</si>
  <si>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</si>
  <si>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</si>
  <si>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</si>
  <si>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</si>
  <si>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</si>
  <si>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</si>
  <si>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</si>
  <si>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</si>
  <si>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</si>
  <si>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</si>
  <si>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</si>
  <si>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</si>
  <si>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</si>
  <si>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</si>
  <si>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</si>
  <si>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</si>
  <si>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</si>
  <si>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</si>
  <si>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</si>
  <si>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</si>
  <si>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</si>
  <si>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</si>
  <si>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</si>
  <si>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</si>
  <si>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</si>
  <si>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</si>
  <si>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</si>
  <si>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</si>
  <si>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</si>
  <si>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</si>
  <si>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</si>
  <si>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</si>
  <si>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</si>
  <si>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</si>
  <si>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</si>
  <si>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</si>
  <si>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</si>
  <si>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</si>
  <si>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</si>
  <si>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</si>
  <si>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</si>
  <si>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</si>
  <si>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</si>
  <si>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</si>
  <si>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</si>
  <si>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</si>
  <si>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</si>
  <si>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</si>
  <si>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</si>
  <si>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</si>
  <si>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</si>
  <si>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</si>
  <si>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</si>
  <si>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</si>
  <si>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</si>
  <si>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</si>
  <si>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</si>
  <si>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</si>
  <si>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</si>
  <si>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</si>
  <si>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</si>
  <si>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</si>
  <si>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</si>
  <si>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</si>
  <si>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</si>
  <si>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</si>
  <si>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</si>
  <si>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</si>
  <si>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</si>
  <si>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</si>
  <si>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</si>
  <si>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</si>
  <si>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</si>
  <si>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</si>
  <si>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</si>
  <si>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</si>
  <si>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</si>
  <si>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</si>
  <si>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</si>
  <si>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</si>
  <si>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</si>
  <si>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</si>
  <si>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</si>
  <si>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</si>
  <si>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</si>
  <si>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</si>
  <si>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</si>
  <si>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</si>
  <si>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</si>
  <si>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</si>
  <si>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</si>
  <si>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</si>
  <si>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</si>
  <si>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</si>
  <si>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</si>
  <si>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</si>
  <si>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</si>
  <si>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</si>
  <si>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</si>
  <si>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</si>
  <si>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</si>
  <si>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</si>
  <si>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</si>
  <si>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</si>
  <si>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</si>
  <si>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</si>
  <si>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</si>
  <si>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</si>
  <si>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</si>
  <si>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</si>
  <si>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</si>
  <si>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</si>
  <si>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</si>
  <si>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</si>
  <si>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</si>
  <si>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</si>
  <si>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</si>
  <si>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</si>
  <si>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</si>
  <si>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</si>
  <si>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</si>
  <si>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</si>
  <si>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</si>
  <si>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</si>
  <si>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</si>
  <si>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</si>
  <si>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</si>
  <si>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</si>
  <si>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</si>
  <si>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</si>
  <si>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</si>
  <si>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</si>
  <si>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</si>
  <si>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</si>
  <si>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</si>
  <si>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</si>
  <si>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</si>
  <si>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</si>
  <si>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</si>
  <si>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</si>
  <si>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</si>
  <si>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</si>
  <si>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</si>
  <si>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</si>
  <si>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</si>
  <si>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</si>
  <si>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</si>
  <si>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</si>
  <si>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</si>
  <si>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</si>
  <si>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</si>
  <si>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</si>
  <si>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</si>
  <si>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</si>
  <si>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</si>
  <si>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</si>
  <si>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</si>
  <si>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</si>
  <si>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</si>
  <si>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</si>
  <si>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</si>
  <si>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</si>
  <si>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</si>
  <si>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</si>
  <si>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</si>
  <si>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</si>
  <si>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</si>
  <si>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</si>
  <si>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</si>
  <si>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</si>
  <si>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</si>
  <si>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</si>
  <si>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</si>
  <si>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</si>
  <si>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</si>
  <si>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</si>
  <si>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</si>
  <si>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</si>
  <si>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</si>
  <si>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</si>
  <si>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</si>
  <si>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</si>
  <si>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</si>
  <si>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</si>
  <si>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</si>
  <si>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</si>
  <si>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</si>
  <si>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</si>
  <si>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</si>
  <si>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</si>
  <si>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</si>
  <si>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</si>
  <si>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</si>
  <si>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</si>
  <si>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</si>
  <si>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</si>
  <si>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</si>
  <si>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</si>
  <si>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</si>
  <si>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</si>
  <si>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</si>
  <si>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</si>
  <si>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</si>
  <si>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</si>
  <si>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</si>
  <si>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</si>
  <si>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</si>
  <si>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</si>
  <si>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</si>
  <si>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</si>
  <si>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</si>
  <si>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</si>
  <si>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</si>
  <si>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</si>
  <si>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</si>
  <si>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</si>
  <si>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</si>
  <si>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</si>
  <si>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</si>
  <si>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</si>
  <si>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</si>
  <si>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</si>
  <si>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</si>
  <si>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</si>
  <si>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</si>
  <si>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</si>
  <si>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</si>
  <si>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</si>
  <si>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</si>
  <si>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</si>
  <si>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</si>
  <si>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</si>
  <si>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</si>
  <si>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</si>
  <si>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</si>
  <si>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</si>
  <si>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</si>
  <si>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</si>
  <si>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</si>
  <si>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</si>
  <si>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</si>
  <si>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</si>
  <si>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</si>
  <si>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</si>
  <si>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</si>
  <si>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</si>
  <si>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</si>
  <si>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</si>
  <si>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</si>
  <si>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</si>
  <si>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</si>
  <si>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</si>
  <si>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</si>
  <si>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</si>
  <si>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</si>
  <si>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</si>
  <si>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</si>
  <si>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</si>
  <si>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</si>
  <si>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</si>
  <si>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</si>
  <si>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</si>
  <si>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</si>
  <si>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</si>
  <si>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</si>
  <si>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</si>
  <si>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</si>
  <si>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</si>
  <si>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</si>
  <si>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</si>
  <si>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</si>
  <si>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</si>
  <si>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</si>
  <si>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</si>
  <si>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</si>
  <si>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</si>
  <si>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</si>
  <si>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</si>
  <si>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</si>
  <si>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</si>
  <si>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</si>
  <si>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</si>
  <si>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</si>
  <si>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</si>
  <si>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</si>
  <si>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</si>
  <si>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</si>
  <si>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</si>
  <si>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</si>
  <si>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</si>
  <si>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</si>
  <si>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</si>
  <si>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</si>
  <si>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</si>
  <si>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</si>
  <si>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</si>
  <si>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</si>
  <si>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</si>
  <si>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</si>
  <si>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</si>
  <si>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</si>
  <si>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</si>
  <si>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</si>
  <si>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</si>
  <si>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</si>
  <si>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</si>
  <si>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</si>
  <si>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</si>
  <si>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</si>
  <si>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</si>
  <si>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</si>
  <si>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</si>
  <si>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</si>
  <si>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</si>
  <si>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</si>
  <si>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</si>
  <si>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</si>
  <si>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</si>
  <si>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</si>
  <si>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</si>
  <si>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</si>
  <si>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</si>
  <si>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</si>
  <si>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</si>
  <si>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</si>
  <si>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</si>
  <si>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</si>
  <si>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</si>
  <si>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</si>
  <si>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</si>
  <si>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</si>
  <si>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</si>
  <si>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</si>
  <si>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</si>
  <si>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</si>
  <si>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</si>
  <si>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</si>
  <si>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</si>
  <si>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</si>
  <si>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</si>
  <si>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</si>
  <si>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</si>
  <si>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</si>
  <si>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</si>
  <si>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</si>
  <si>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</si>
  <si>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</si>
  <si>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</si>
  <si>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</si>
  <si>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</si>
  <si>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</si>
  <si>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</si>
  <si>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</si>
  <si>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</si>
  <si>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</si>
  <si>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</si>
  <si>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</si>
  <si>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</si>
  <si>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</si>
  <si>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</si>
  <si>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</si>
  <si>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</si>
  <si>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</si>
  <si>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</si>
  <si>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</si>
  <si>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</si>
  <si>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</si>
  <si>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</si>
  <si>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</si>
  <si>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</si>
  <si>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</si>
  <si>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</si>
  <si>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</si>
  <si>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</si>
  <si>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</si>
  <si>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</si>
  <si>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</si>
  <si>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</si>
  <si>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</si>
  <si>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</si>
  <si>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</si>
  <si>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</si>
  <si>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</si>
  <si>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</si>
  <si>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</si>
  <si>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</si>
  <si>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</si>
  <si>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</si>
  <si>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</si>
  <si>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</si>
  <si>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</si>
  <si>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</si>
  <si>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</si>
  <si>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</si>
  <si>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</si>
  <si>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</si>
  <si>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</si>
  <si>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</si>
  <si>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</si>
  <si>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</si>
  <si>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</si>
  <si>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</si>
  <si>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</si>
  <si>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</si>
  <si>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</si>
  <si>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</si>
  <si>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</si>
  <si>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</si>
  <si>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</si>
  <si>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</si>
  <si>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</si>
  <si>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</si>
  <si>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</si>
  <si>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</si>
  <si>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</si>
  <si>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</si>
  <si>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</si>
  <si>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</si>
  <si>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</si>
  <si>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</si>
  <si>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</si>
  <si>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</si>
  <si>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</si>
  <si>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</si>
  <si>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</si>
  <si>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</si>
  <si>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</si>
  <si>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</si>
  <si>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</si>
  <si>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</si>
  <si>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</si>
  <si>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</si>
  <si>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</si>
  <si>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</si>
  <si>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</si>
  <si>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</si>
  <si>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</si>
  <si>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</si>
  <si>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</si>
  <si>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</si>
  <si>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</si>
  <si>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</si>
  <si>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</si>
  <si>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</si>
  <si>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</si>
  <si>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</si>
  <si>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</si>
  <si>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</si>
  <si>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</si>
  <si>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</si>
  <si>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</si>
  <si>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</si>
  <si>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</si>
  <si>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</si>
  <si>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</si>
  <si>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</si>
  <si>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</si>
  <si>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</si>
  <si>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</si>
  <si>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</si>
  <si>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</si>
  <si>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</si>
  <si>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</si>
  <si>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</si>
  <si>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</si>
  <si>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</si>
  <si>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</si>
  <si>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</si>
  <si>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</si>
  <si>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</si>
  <si>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</si>
  <si>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</si>
  <si>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</si>
  <si>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</si>
  <si>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</si>
  <si>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</si>
  <si>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</si>
  <si>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</si>
  <si>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</si>
  <si>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</si>
  <si>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</si>
  <si>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</si>
  <si>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</si>
  <si>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</si>
  <si>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</si>
  <si>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</si>
  <si>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</si>
  <si>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</si>
  <si>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</si>
  <si>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</si>
  <si>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</si>
  <si>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</si>
  <si>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</si>
  <si>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</si>
  <si>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</si>
  <si>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</si>
  <si>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</si>
  <si>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</si>
  <si>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</si>
  <si>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</si>
  <si>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</si>
  <si>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</si>
  <si>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</si>
  <si>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</si>
  <si>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</si>
  <si>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</si>
  <si>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</si>
  <si>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</si>
  <si>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</si>
  <si>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</si>
  <si>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</si>
  <si>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</si>
  <si>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</si>
  <si>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</si>
  <si>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</si>
  <si>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</si>
  <si>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</si>
  <si>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</si>
  <si>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</si>
  <si>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</si>
  <si>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</si>
  <si>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</si>
  <si>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</si>
  <si>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</si>
  <si>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</si>
  <si>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</si>
  <si>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</si>
  <si>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</si>
  <si>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</si>
  <si>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</si>
  <si>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</si>
  <si>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</si>
  <si>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</si>
  <si>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</si>
  <si>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</si>
  <si>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</si>
  <si>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</si>
  <si>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</si>
  <si>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</si>
  <si>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</si>
  <si>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</si>
  <si>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</si>
  <si>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</si>
  <si>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</si>
  <si>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</si>
  <si>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</si>
  <si>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</si>
  <si>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</si>
  <si>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</si>
  <si>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</si>
  <si>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</si>
  <si>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</si>
  <si>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</si>
  <si>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</si>
  <si>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</si>
  <si>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</si>
  <si>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</si>
  <si>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</si>
  <si>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</si>
  <si>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</si>
  <si>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</si>
  <si>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</si>
  <si>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</si>
  <si>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</si>
  <si>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</si>
  <si>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</si>
  <si>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</si>
  <si>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</si>
  <si>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</si>
  <si>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</si>
  <si>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</si>
  <si>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</si>
  <si>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</si>
  <si>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</si>
  <si>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</si>
  <si>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</si>
  <si>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</si>
  <si>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</si>
  <si>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</si>
  <si>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</si>
  <si>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</si>
  <si>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</si>
  <si>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</si>
  <si>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</si>
  <si>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</si>
  <si>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</si>
  <si>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</si>
  <si>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</si>
  <si>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</si>
  <si>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</si>
  <si>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</si>
  <si>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</si>
  <si>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</si>
  <si>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</si>
  <si>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</si>
  <si>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</si>
  <si>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</si>
  <si>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</si>
  <si>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</si>
  <si>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</si>
  <si>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</si>
  <si>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</si>
  <si>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</si>
  <si>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</si>
  <si>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</si>
  <si>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</si>
  <si>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</si>
  <si>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</si>
  <si>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</si>
  <si>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</si>
  <si>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</si>
  <si>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</si>
  <si>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</si>
  <si>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</si>
  <si>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</si>
  <si>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</si>
  <si>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</si>
  <si>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</si>
  <si>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</si>
  <si>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</si>
  <si>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</si>
  <si>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</si>
  <si>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</si>
  <si>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</si>
  <si>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</si>
  <si>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</si>
  <si>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</si>
  <si>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</si>
  <si>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</si>
  <si>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</si>
  <si>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</si>
  <si>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</si>
  <si>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</si>
  <si>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</si>
  <si>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</si>
  <si>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</si>
  <si>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</si>
  <si>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</si>
  <si>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</si>
  <si>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</si>
  <si>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</si>
  <si>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</si>
  <si>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</si>
  <si>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</si>
  <si>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</si>
  <si>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</si>
  <si>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</si>
  <si>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</si>
  <si>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</si>
  <si>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</si>
  <si>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</si>
  <si>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</si>
  <si>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</si>
  <si>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</si>
  <si>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</si>
  <si>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</si>
  <si>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</si>
  <si>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</si>
  <si>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</si>
  <si>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</si>
  <si>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</si>
  <si>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</si>
  <si>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</si>
  <si>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</si>
  <si>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</si>
  <si>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</si>
  <si>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</si>
  <si>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</si>
  <si>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</si>
  <si>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</si>
  <si>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</si>
  <si>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</si>
  <si>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</si>
  <si>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</si>
  <si>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</si>
  <si>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</si>
  <si>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</si>
  <si>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</si>
  <si>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</si>
  <si>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</si>
  <si>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</si>
  <si>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</si>
  <si>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</si>
  <si>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</si>
  <si>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</si>
  <si>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</si>
  <si>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</si>
  <si>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</si>
  <si>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</si>
  <si>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</si>
  <si>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</si>
  <si>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</si>
  <si>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</si>
  <si>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</si>
  <si>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</si>
  <si>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</si>
  <si>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</si>
  <si>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</si>
  <si>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</si>
  <si>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</si>
  <si>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</si>
  <si>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</si>
  <si>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</si>
  <si>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</si>
  <si>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</si>
  <si>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</si>
  <si>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</si>
  <si>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</si>
  <si>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</si>
  <si>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</si>
  <si>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</si>
  <si>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</si>
  <si>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</si>
  <si>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</si>
  <si>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</si>
  <si>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</si>
  <si>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</si>
  <si>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</si>
  <si>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</si>
  <si>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</si>
  <si>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</si>
  <si>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</si>
  <si>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</si>
  <si>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</si>
  <si>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</si>
  <si>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</si>
  <si>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</si>
  <si>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</si>
  <si>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</si>
  <si>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</si>
  <si>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</si>
  <si>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</si>
  <si>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</si>
  <si>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</si>
  <si>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</si>
  <si>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</si>
  <si>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</si>
  <si>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</si>
  <si>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</si>
  <si>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</si>
  <si>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</si>
  <si>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</si>
  <si>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</si>
  <si>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</si>
  <si>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</si>
  <si>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</si>
  <si>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</si>
  <si>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</si>
  <si>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</si>
  <si>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</si>
  <si>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</si>
  <si>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</si>
  <si>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</si>
  <si>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</si>
  <si>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</si>
  <si>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</si>
  <si>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</si>
  <si>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</si>
  <si>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</si>
  <si>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</si>
  <si>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</si>
  <si>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</si>
  <si>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</si>
  <si>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</si>
  <si>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</si>
  <si>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</si>
  <si>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</si>
  <si>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</si>
  <si>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</si>
  <si>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</si>
  <si>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</si>
  <si>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</si>
  <si>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</si>
  <si>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</si>
  <si>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</si>
  <si>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</si>
  <si>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</si>
  <si>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</si>
  <si>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</si>
  <si>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</si>
  <si>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</si>
  <si>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</si>
  <si>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</si>
  <si>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</si>
  <si>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</si>
  <si>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</si>
  <si>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</si>
  <si>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</si>
  <si>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</si>
  <si>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</si>
  <si>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</si>
  <si>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</si>
  <si>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</si>
  <si>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</si>
  <si>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</si>
  <si>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</si>
  <si>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</si>
  <si>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</si>
  <si>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</si>
  <si>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</si>
  <si>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</si>
  <si>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</si>
  <si>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</si>
  <si>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</si>
  <si>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</si>
  <si>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</si>
  <si>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</si>
  <si>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</si>
  <si>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</si>
  <si>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</si>
  <si>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</si>
  <si>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</si>
  <si>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</si>
  <si>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</si>
  <si>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</si>
  <si>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</si>
  <si>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</si>
  <si>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</si>
  <si>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</si>
  <si>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</si>
  <si>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</si>
  <si>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</si>
  <si>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</si>
  <si>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</si>
  <si>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</si>
  <si>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</si>
  <si>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</si>
  <si>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</si>
  <si>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</si>
  <si>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</si>
  <si>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</si>
  <si>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</si>
  <si>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</si>
  <si>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</si>
  <si>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</si>
  <si>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</si>
  <si>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</si>
  <si>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</si>
  <si>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</si>
  <si>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</si>
  <si>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</si>
  <si>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</si>
  <si>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</si>
  <si>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</si>
  <si>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</si>
  <si>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</si>
  <si>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</si>
  <si>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</si>
  <si>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</si>
  <si>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</si>
  <si>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</si>
  <si>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</si>
  <si>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</si>
  <si>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</si>
  <si>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</si>
  <si>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</si>
  <si>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</si>
  <si>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</si>
  <si>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</si>
  <si>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</si>
  <si>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</si>
  <si>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</si>
  <si>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</si>
  <si>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</si>
  <si>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</si>
  <si>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</si>
  <si>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</si>
  <si>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</si>
  <si>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</si>
  <si>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</si>
  <si>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</si>
  <si>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</si>
  <si>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</si>
  <si>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</si>
  <si>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</si>
  <si>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</si>
  <si>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</si>
  <si>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</si>
  <si>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</si>
  <si>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</si>
  <si>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</si>
  <si>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</si>
  <si>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</si>
  <si>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</si>
  <si>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</si>
  <si>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</si>
  <si>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</si>
  <si>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</si>
  <si>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</si>
  <si>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</si>
  <si>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</si>
  <si>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</si>
  <si>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</si>
  <si>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</si>
  <si>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</si>
  <si>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</si>
  <si>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</si>
  <si>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</si>
  <si>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</si>
  <si>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</si>
  <si>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</si>
  <si>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</si>
  <si>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</si>
  <si>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</si>
  <si>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</si>
  <si>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</si>
  <si>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</si>
  <si>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</si>
  <si>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</si>
  <si>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</si>
  <si>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</si>
  <si>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</si>
  <si>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</si>
  <si>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</si>
  <si>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</si>
  <si>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</si>
  <si>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</si>
  <si>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</si>
  <si>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</si>
  <si>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</si>
  <si>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</si>
  <si>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</si>
  <si>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</si>
  <si>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</si>
  <si>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</si>
  <si>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</si>
  <si>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</si>
  <si>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</si>
  <si>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</si>
  <si>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</si>
  <si>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</si>
  <si>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</si>
  <si>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</si>
  <si>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</si>
  <si>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</si>
  <si>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</si>
  <si>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</si>
  <si>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</si>
  <si>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</si>
  <si>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</si>
  <si>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</si>
  <si>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</si>
  <si>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</si>
  <si>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</si>
  <si>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</si>
  <si>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</si>
  <si>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</si>
  <si>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</si>
  <si>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</si>
  <si>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</si>
  <si>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</si>
  <si>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</si>
  <si>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</si>
  <si>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</si>
  <si>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</si>
  <si>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</si>
  <si>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</si>
  <si>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</si>
  <si>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</si>
  <si>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</si>
  <si>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</si>
  <si>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</si>
  <si>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</si>
  <si>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</si>
  <si>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</si>
  <si>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</si>
  <si>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</si>
  <si>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</si>
  <si>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</si>
  <si>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</si>
  <si>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</si>
  <si>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</si>
  <si>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</si>
  <si>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</si>
  <si>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</si>
  <si>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</si>
  <si>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</si>
  <si>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</si>
  <si>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</si>
  <si>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</si>
  <si>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</si>
  <si>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</si>
  <si>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</si>
  <si>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</si>
  <si>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</si>
  <si>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</si>
  <si>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</si>
  <si>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</si>
  <si>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</si>
  <si>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</si>
  <si>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</si>
  <si>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</si>
  <si>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</si>
  <si>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</si>
  <si>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</si>
  <si>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</si>
  <si>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</si>
  <si>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</si>
  <si>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</si>
  <si>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</si>
  <si>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</si>
  <si>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</si>
  <si>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</si>
  <si>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</si>
  <si>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</si>
  <si>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</si>
  <si>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</si>
  <si>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</si>
  <si>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</si>
  <si>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</si>
  <si>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</si>
  <si>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</si>
  <si>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</si>
  <si>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</si>
  <si>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</si>
  <si>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</si>
  <si>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</si>
  <si>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</si>
  <si>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</si>
  <si>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</si>
  <si>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</si>
  <si>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</si>
  <si>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</si>
  <si>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</si>
  <si>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</si>
  <si>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</si>
  <si>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</si>
  <si>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</si>
  <si>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</si>
  <si>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</si>
  <si>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</si>
  <si>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</si>
  <si>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</si>
  <si>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</si>
  <si>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</si>
  <si>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</si>
  <si>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</si>
  <si>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</si>
  <si>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</si>
  <si>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</si>
  <si>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</si>
  <si>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</si>
  <si>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</si>
  <si>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</si>
  <si>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</si>
  <si>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</si>
  <si>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</si>
  <si>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</si>
  <si>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</si>
  <si>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</si>
  <si>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</si>
  <si>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</si>
  <si>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</si>
  <si>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</si>
  <si>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</si>
  <si>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</si>
  <si>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</si>
  <si>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</si>
  <si>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</si>
  <si>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</si>
  <si>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</si>
  <si>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</si>
  <si>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</si>
  <si>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</si>
  <si>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</si>
  <si>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</si>
  <si>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</si>
  <si>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</si>
  <si>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</si>
  <si>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</si>
  <si>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</si>
  <si>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</si>
  <si>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</si>
  <si>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</si>
  <si>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</si>
  <si>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</si>
  <si>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</si>
  <si>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</si>
  <si>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</si>
  <si>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</si>
  <si>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</si>
  <si>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</si>
  <si>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</si>
  <si>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</si>
  <si>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</si>
  <si>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</si>
  <si>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</si>
  <si>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</si>
  <si>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</si>
  <si>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</si>
  <si>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</si>
  <si>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</si>
  <si>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</si>
  <si>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</si>
  <si>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</si>
  <si>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</si>
  <si>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</si>
  <si>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</si>
  <si>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</si>
  <si>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</si>
  <si>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</si>
  <si>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</si>
  <si>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</si>
  <si>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</si>
  <si>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</si>
  <si>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</si>
  <si>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</si>
  <si>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</si>
  <si>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</si>
  <si>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</si>
  <si>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</si>
  <si>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</si>
  <si>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</si>
  <si>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</si>
  <si>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</si>
  <si>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</si>
  <si>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</si>
  <si>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</si>
  <si>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</si>
  <si>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</si>
  <si>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</si>
  <si>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</si>
  <si>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</si>
  <si>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</si>
  <si>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</si>
  <si>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</si>
  <si>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</si>
  <si>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</si>
  <si>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</si>
  <si>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</si>
  <si>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</si>
  <si>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</si>
  <si>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</si>
  <si>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</si>
  <si>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</si>
  <si>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</si>
  <si>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</si>
  <si>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</si>
  <si>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</si>
  <si>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</si>
  <si>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</si>
  <si>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</si>
  <si>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</si>
  <si>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</si>
  <si>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</si>
  <si>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</si>
  <si>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</si>
  <si>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</si>
  <si>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</si>
  <si>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</si>
  <si>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</si>
  <si>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</si>
  <si>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</si>
  <si>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</si>
  <si>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</si>
  <si>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</si>
  <si>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</si>
  <si>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</si>
  <si>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</si>
  <si>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</si>
  <si>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</si>
  <si>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</si>
  <si>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</si>
  <si>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</si>
  <si>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</si>
  <si>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</si>
  <si>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</si>
  <si>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</si>
  <si>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</si>
  <si>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</si>
  <si>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</si>
  <si>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</si>
  <si>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</si>
  <si>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</si>
  <si>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</si>
  <si>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</si>
  <si>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</si>
  <si>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</si>
  <si>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</si>
  <si>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</si>
  <si>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</si>
  <si>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</si>
  <si>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</si>
  <si>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</si>
  <si>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</si>
  <si>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</si>
  <si>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</si>
  <si>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</si>
  <si>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</si>
  <si>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</si>
  <si>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</si>
  <si>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</si>
  <si>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</si>
  <si>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</si>
  <si>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</si>
  <si>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</si>
  <si>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</si>
  <si>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</si>
  <si>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</si>
  <si>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</si>
  <si>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</si>
  <si>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</si>
  <si>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</si>
  <si>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</si>
  <si>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</si>
  <si>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</si>
  <si>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</si>
  <si>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</si>
  <si>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</si>
  <si>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</si>
  <si>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</si>
  <si>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</si>
  <si>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</si>
  <si>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</si>
  <si>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</si>
  <si>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</si>
  <si>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</si>
  <si>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</si>
  <si>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</si>
  <si>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</si>
  <si>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</si>
  <si>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</si>
  <si>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</si>
  <si>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</si>
  <si>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</si>
  <si>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</si>
  <si>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</si>
  <si>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</si>
  <si>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</si>
  <si>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</si>
  <si>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</si>
  <si>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</si>
  <si>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</si>
  <si>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</si>
  <si>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</si>
  <si>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</si>
  <si>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</si>
  <si>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</si>
  <si>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</si>
  <si>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</si>
  <si>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</si>
  <si>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</si>
  <si>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</si>
  <si>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</si>
  <si>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</si>
  <si>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</si>
  <si>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</si>
  <si>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</si>
  <si>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</si>
  <si>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</si>
  <si>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</si>
  <si>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</si>
  <si>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</si>
  <si>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</si>
  <si>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</si>
  <si>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</si>
  <si>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</si>
  <si>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</si>
  <si>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</si>
  <si>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</si>
  <si>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</si>
  <si>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</si>
  <si>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</si>
  <si>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</si>
  <si>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</si>
  <si>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</si>
  <si>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</si>
  <si>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</si>
  <si>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</si>
  <si>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</si>
  <si>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</si>
  <si>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</si>
  <si>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</si>
  <si>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</si>
  <si>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</si>
  <si>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</si>
  <si>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</si>
  <si>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</si>
  <si>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</si>
  <si>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</si>
  <si>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</si>
  <si>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</si>
  <si>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</si>
  <si>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</si>
  <si>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</si>
  <si>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</si>
  <si>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</si>
  <si>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</si>
  <si>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</si>
  <si>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</si>
  <si>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</si>
  <si>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</si>
  <si>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</si>
  <si>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</si>
  <si>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</si>
  <si>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</si>
  <si>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</si>
  <si>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</si>
  <si>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</si>
  <si>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</si>
  <si>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</si>
  <si>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</si>
  <si>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</si>
  <si>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</si>
  <si>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</si>
  <si>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</si>
  <si>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</si>
  <si>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</si>
  <si>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</si>
  <si>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</si>
  <si>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</si>
  <si>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</si>
  <si>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</si>
  <si>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</si>
  <si>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</si>
  <si>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</si>
  <si>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</si>
  <si>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</si>
  <si>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</si>
  <si>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</si>
  <si>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</si>
  <si>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</si>
  <si>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</si>
  <si>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</si>
  <si>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</si>
  <si>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</si>
  <si>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</si>
  <si>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</si>
  <si>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</si>
  <si>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</si>
  <si>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</si>
  <si>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</si>
  <si>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</si>
  <si>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</si>
  <si>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</si>
  <si>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</si>
  <si>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</si>
  <si>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</si>
  <si>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</si>
  <si>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</si>
  <si>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</si>
  <si>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</si>
  <si>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</si>
  <si>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</si>
  <si>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</si>
  <si>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</si>
  <si>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</si>
  <si>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</si>
  <si>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</si>
  <si>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</si>
  <si>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</si>
  <si>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</si>
  <si>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</si>
  <si>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</si>
  <si>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</si>
  <si>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</si>
  <si>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</si>
  <si>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</si>
  <si>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</si>
  <si>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</si>
  <si>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</si>
  <si>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</si>
  <si>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</si>
  <si>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</si>
  <si>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</si>
  <si>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</si>
  <si>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</si>
  <si>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</si>
  <si>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</si>
  <si>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</si>
  <si>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</si>
  <si>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</si>
  <si>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</si>
  <si>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</si>
  <si>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</si>
  <si>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</si>
  <si>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</si>
  <si>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</si>
  <si>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</si>
  <si>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</si>
  <si>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</si>
  <si>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</si>
  <si>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</si>
  <si>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</si>
  <si>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</si>
  <si>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</si>
  <si>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</si>
  <si>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</si>
  <si>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</si>
  <si>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</si>
  <si>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</si>
  <si>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</si>
  <si>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</si>
  <si>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</si>
  <si>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</si>
  <si>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</si>
  <si>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</si>
  <si>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</si>
  <si>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</si>
  <si>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</si>
  <si>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</si>
  <si>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</si>
  <si>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</si>
  <si>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</si>
  <si>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</si>
  <si>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</si>
  <si>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</si>
  <si>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</si>
  <si>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</si>
  <si>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</si>
  <si>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</si>
  <si>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</si>
  <si>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</si>
  <si>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</si>
  <si>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</si>
  <si>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</si>
  <si>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</si>
  <si>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</si>
  <si>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</si>
  <si>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</si>
  <si>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</si>
  <si>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</si>
  <si>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</si>
  <si>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</si>
  <si>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</si>
  <si>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</si>
  <si>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</si>
  <si>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</si>
  <si>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</si>
  <si>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</si>
  <si>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</si>
  <si>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</si>
  <si>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</si>
  <si>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</si>
  <si>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</si>
  <si>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</si>
  <si>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</si>
  <si>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</si>
  <si>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</si>
  <si>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</si>
  <si>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</si>
  <si>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</si>
  <si>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</si>
  <si>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</si>
  <si>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</si>
  <si>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</si>
  <si>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</si>
  <si>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</si>
  <si>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</si>
  <si>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</si>
  <si>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</si>
  <si>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</si>
  <si>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</si>
  <si>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</si>
  <si>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</si>
  <si>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</si>
  <si>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</si>
  <si>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</si>
  <si>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</si>
  <si>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</si>
  <si>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</si>
  <si>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</si>
  <si>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</si>
  <si>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</si>
  <si>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</si>
  <si>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</si>
  <si>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</si>
  <si>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</si>
  <si>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</si>
  <si>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</si>
  <si>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</si>
  <si>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</si>
  <si>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</si>
  <si>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</si>
  <si>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</si>
  <si>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</si>
  <si>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</si>
  <si>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</si>
  <si>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</si>
  <si>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</si>
  <si>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</si>
  <si>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</si>
  <si>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</si>
  <si>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</si>
  <si>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</si>
  <si>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</si>
  <si>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</si>
  <si>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</si>
  <si>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</si>
  <si>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</si>
  <si>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</si>
  <si>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</si>
  <si>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</si>
  <si>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</si>
  <si>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</si>
  <si>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</si>
  <si>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</si>
  <si>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</si>
  <si>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</si>
  <si>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</si>
  <si>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</si>
  <si>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</si>
  <si>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</si>
  <si>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</si>
  <si>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</si>
  <si>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</si>
  <si>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</si>
  <si>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</si>
  <si>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</si>
  <si>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</si>
  <si>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</si>
  <si>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</si>
  <si>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</si>
  <si>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</si>
  <si>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</si>
  <si>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</si>
  <si>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</si>
  <si>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</si>
  <si>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</si>
  <si>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</si>
  <si>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</si>
  <si>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</si>
  <si>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</si>
  <si>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</si>
  <si>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</si>
  <si>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</si>
  <si>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</si>
  <si>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</si>
  <si>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</si>
  <si>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</si>
  <si>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</si>
  <si>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</si>
  <si>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</si>
  <si>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</si>
  <si>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</si>
  <si>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</si>
  <si>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</si>
  <si>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</si>
  <si>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</si>
  <si>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</si>
  <si>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</si>
  <si>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</si>
  <si>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</si>
  <si>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</si>
  <si>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</si>
  <si>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</si>
  <si>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</si>
  <si>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</si>
  <si>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</si>
  <si>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</si>
  <si>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</si>
  <si>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</si>
  <si>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</si>
  <si>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</si>
  <si>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</si>
  <si>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</si>
  <si>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</si>
  <si>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</si>
  <si>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</si>
  <si>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</si>
  <si>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</si>
  <si>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</si>
  <si>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</si>
  <si>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</si>
  <si>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</si>
  <si>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</si>
  <si>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</si>
  <si>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</si>
  <si>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</si>
  <si>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</si>
  <si>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</si>
  <si>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</si>
  <si>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</si>
  <si>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</si>
  <si>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</si>
  <si>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</si>
  <si>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</si>
  <si>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</si>
  <si>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</si>
  <si>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</si>
  <si>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</si>
  <si>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</si>
  <si>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</si>
  <si>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</si>
  <si>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</si>
  <si>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</si>
  <si>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</si>
  <si>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</si>
  <si>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</si>
  <si>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</si>
  <si>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</si>
  <si>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</si>
  <si>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</si>
  <si>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</si>
  <si>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</si>
  <si>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</si>
  <si>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</si>
  <si>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</si>
  <si>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</si>
  <si>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</si>
  <si>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</si>
  <si>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</si>
  <si>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</si>
  <si>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</si>
  <si>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</si>
  <si>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</si>
  <si>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</si>
  <si>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</si>
  <si>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</si>
  <si>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</si>
  <si>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</si>
  <si>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</si>
  <si>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</si>
  <si>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</si>
  <si>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</si>
  <si>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</si>
  <si>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</si>
  <si>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</si>
  <si>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</si>
  <si>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</si>
  <si>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</si>
  <si>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</si>
  <si>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</si>
  <si>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</si>
  <si>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</si>
  <si>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</si>
  <si>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</si>
  <si>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</si>
  <si>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</si>
  <si>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</si>
  <si>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</si>
  <si>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</si>
  <si>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</si>
  <si>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</si>
  <si>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</si>
  <si>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</si>
  <si>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</si>
  <si>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</si>
  <si>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</si>
  <si>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</si>
  <si>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</si>
  <si>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</si>
  <si>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</si>
  <si>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</si>
  <si>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</si>
  <si>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</si>
  <si>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</si>
  <si>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</si>
  <si>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</si>
  <si>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</si>
  <si>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</si>
  <si>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</si>
  <si>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</si>
  <si>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</si>
  <si>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</si>
  <si>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</si>
  <si>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</si>
  <si>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</si>
  <si>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</si>
  <si>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</si>
  <si>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</si>
  <si>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</si>
  <si>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</si>
  <si>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</si>
  <si>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</si>
  <si>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</si>
  <si>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</si>
  <si>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</si>
  <si>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</si>
  <si>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</si>
  <si>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</si>
  <si>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</si>
  <si>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</si>
  <si>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</si>
  <si>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</si>
  <si>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</si>
  <si>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</si>
  <si>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</si>
  <si>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</si>
  <si>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</si>
  <si>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</si>
  <si>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</si>
  <si>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</si>
  <si>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</si>
  <si>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</si>
  <si>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</si>
  <si>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</si>
  <si>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</si>
  <si>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</si>
  <si>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</si>
  <si>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</si>
  <si>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</si>
  <si>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</si>
  <si>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</si>
  <si>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</si>
  <si>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</si>
  <si>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</si>
  <si>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</si>
  <si>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</si>
  <si>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</si>
  <si>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</si>
  <si>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</si>
  <si>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</si>
  <si>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</si>
  <si>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</si>
  <si>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</si>
  <si>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</si>
  <si>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</si>
  <si>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</si>
  <si>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</si>
  <si>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</si>
  <si>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</si>
  <si>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</si>
  <si>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</si>
  <si>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</si>
  <si>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</si>
  <si>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</si>
  <si>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</si>
  <si>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</si>
  <si>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</si>
  <si>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</si>
  <si>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</si>
  <si>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</si>
  <si>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</si>
  <si>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</si>
  <si>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</si>
  <si>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</si>
  <si>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</si>
  <si>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</si>
  <si>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</si>
  <si>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</si>
  <si>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</si>
  <si>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</si>
  <si>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</si>
  <si>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</si>
  <si>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</si>
  <si>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</si>
  <si>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</si>
  <si>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</si>
  <si>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</si>
  <si>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</si>
  <si>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</si>
  <si>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</si>
  <si>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</si>
  <si>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</si>
  <si>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</si>
  <si>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</si>
  <si>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</si>
  <si>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</si>
  <si>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</si>
  <si>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</si>
  <si>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</si>
  <si>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</si>
  <si>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</si>
  <si>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</si>
  <si>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</si>
  <si>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</si>
  <si>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</si>
  <si>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</si>
  <si>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</si>
  <si>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</si>
  <si>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</si>
  <si>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</si>
  <si>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</si>
  <si>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</si>
  <si>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</si>
  <si>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</si>
  <si>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</si>
  <si>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</si>
  <si>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</si>
  <si>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</si>
  <si>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</si>
  <si>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</si>
  <si>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</si>
  <si>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</si>
  <si>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</si>
  <si>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</si>
  <si>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</si>
  <si>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</si>
  <si>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</si>
  <si>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</si>
  <si>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</si>
  <si>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</si>
  <si>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</si>
  <si>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</si>
  <si>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</si>
  <si>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</si>
  <si>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</si>
  <si>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</si>
  <si>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</si>
  <si>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</si>
  <si>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</si>
  <si>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</si>
  <si>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</si>
  <si>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</si>
  <si>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</si>
  <si>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</si>
  <si>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</si>
  <si>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</si>
  <si>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</si>
  <si>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</si>
  <si>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</si>
  <si>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</si>
  <si>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</si>
  <si>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</si>
  <si>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</si>
  <si>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</si>
  <si>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</si>
  <si>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</si>
  <si>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</si>
  <si>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</si>
  <si>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</si>
  <si>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</si>
  <si>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</si>
  <si>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</si>
  <si>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</si>
  <si>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</si>
  <si>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</si>
  <si>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</si>
  <si>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</si>
  <si>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</si>
  <si>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</si>
  <si>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</si>
  <si>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</si>
  <si>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</si>
  <si>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</si>
  <si>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</si>
  <si>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</si>
  <si>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</si>
  <si>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</si>
  <si>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</si>
  <si>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</si>
  <si>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</si>
  <si>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</si>
  <si>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</si>
  <si>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</si>
  <si>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</si>
  <si>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</si>
  <si>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</si>
  <si>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</si>
  <si>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</si>
  <si>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</si>
  <si>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</si>
  <si>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</si>
  <si>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</si>
  <si>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</si>
  <si>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</si>
  <si>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</si>
  <si>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</si>
  <si>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</si>
  <si>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</si>
  <si>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</si>
  <si>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</si>
  <si>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</si>
  <si>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</si>
  <si>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</si>
  <si>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</si>
  <si>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</si>
  <si>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</si>
  <si>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</si>
  <si>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</si>
  <si>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</si>
  <si>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</si>
  <si>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</si>
  <si>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</si>
  <si>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</si>
  <si>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</si>
  <si>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</si>
  <si>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</si>
  <si>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</si>
  <si>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</si>
  <si>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</si>
  <si>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</si>
  <si>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</si>
  <si>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</si>
  <si>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</si>
  <si>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</si>
  <si>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</si>
  <si>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</si>
  <si>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</si>
  <si>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</si>
  <si>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</si>
  <si>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</si>
  <si>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</si>
  <si>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</si>
  <si>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</si>
  <si>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</si>
  <si>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</si>
  <si>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</si>
  <si>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</si>
  <si>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</si>
  <si>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</si>
  <si>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</si>
  <si>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</si>
  <si>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</si>
  <si>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</si>
  <si>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</si>
  <si>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</si>
  <si>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</si>
  <si>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</si>
  <si>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</si>
  <si>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</si>
  <si>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</si>
  <si>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</si>
  <si>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</si>
  <si>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</si>
  <si>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</si>
  <si>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</si>
  <si>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</si>
  <si>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</si>
  <si>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</si>
  <si>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</si>
  <si>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</si>
  <si>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</si>
  <si>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</si>
  <si>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</si>
  <si>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</si>
  <si>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</si>
  <si>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</si>
  <si>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</si>
  <si>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</si>
  <si>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</si>
  <si>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</si>
  <si>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</si>
  <si>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</si>
  <si>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</si>
  <si>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</si>
  <si>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</si>
  <si>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</si>
  <si>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</si>
  <si>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</si>
  <si>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</si>
  <si>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</si>
  <si>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</si>
  <si>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</si>
  <si>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</si>
  <si>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</si>
  <si>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</si>
  <si>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</si>
  <si>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</si>
  <si>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</si>
  <si>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</si>
  <si>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</si>
  <si>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</si>
  <si>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</si>
  <si>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</si>
  <si>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</si>
  <si>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</si>
  <si>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</si>
  <si>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</si>
  <si>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</si>
  <si>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</si>
  <si>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</si>
  <si>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</si>
  <si>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</si>
  <si>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</si>
  <si>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</si>
  <si>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</si>
  <si>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</si>
  <si>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</si>
  <si>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</si>
  <si>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</si>
  <si>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</si>
  <si>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</si>
  <si>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</si>
  <si>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</si>
  <si>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</si>
  <si>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</si>
  <si>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</si>
  <si>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</si>
  <si>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</si>
  <si>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</si>
  <si>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</si>
  <si>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</si>
  <si>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</si>
  <si>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</si>
  <si>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</si>
  <si>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</si>
  <si>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</si>
  <si>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</si>
  <si>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</si>
  <si>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</si>
  <si>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</si>
  <si>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</si>
  <si>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</si>
  <si>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</si>
  <si>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</si>
  <si>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</si>
  <si>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</si>
  <si>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</si>
  <si>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</si>
  <si>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</si>
  <si>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</si>
  <si>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</si>
  <si>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</si>
  <si>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</si>
  <si>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</si>
  <si>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</si>
  <si>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</si>
  <si>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</si>
  <si>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</si>
  <si>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</si>
  <si>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</si>
  <si>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</si>
  <si>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</si>
  <si>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</si>
  <si>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</si>
  <si>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</si>
  <si>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</si>
  <si>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</si>
  <si>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</si>
  <si>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</si>
  <si>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</si>
  <si>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</si>
  <si>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</si>
  <si>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</si>
  <si>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</si>
  <si>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</si>
  <si>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</si>
  <si>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</si>
  <si>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</si>
  <si>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</si>
  <si>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</si>
  <si>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</si>
  <si>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</si>
  <si>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</si>
  <si>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</si>
  <si>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</si>
  <si>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</si>
  <si>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</si>
  <si>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</si>
  <si>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</si>
  <si>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</si>
  <si>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</si>
  <si>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</si>
  <si>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</si>
  <si>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</si>
  <si>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</si>
  <si>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</si>
  <si>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</si>
  <si>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</si>
  <si>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</si>
  <si>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</si>
  <si>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</si>
  <si>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</si>
  <si>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</si>
  <si>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</si>
  <si>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</si>
  <si>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</si>
  <si>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</si>
  <si>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</si>
  <si>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</si>
  <si>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</si>
  <si>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</si>
  <si>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</si>
  <si>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</si>
  <si>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</si>
  <si>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</si>
  <si>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</si>
  <si>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</si>
  <si>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</si>
  <si>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</si>
  <si>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</si>
  <si>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</si>
  <si>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</si>
  <si>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</si>
  <si>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</si>
  <si>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</si>
  <si>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</si>
  <si>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</si>
  <si>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</si>
  <si>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</si>
  <si>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</si>
  <si>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</si>
  <si>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</si>
  <si>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</si>
  <si>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</si>
  <si>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</si>
  <si>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</si>
  <si>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</si>
  <si>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</si>
  <si>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</si>
  <si>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</si>
  <si>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</si>
  <si>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</si>
  <si>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</si>
  <si>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</si>
  <si>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</si>
  <si>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</si>
  <si>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</si>
  <si>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</si>
  <si>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</si>
  <si>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</si>
  <si>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</si>
  <si>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</si>
  <si>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</si>
  <si>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</si>
  <si>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</si>
  <si>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</si>
  <si>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</si>
  <si>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</si>
  <si>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</si>
  <si>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</si>
  <si>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</si>
  <si>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</si>
  <si>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</si>
  <si>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</si>
  <si>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</si>
  <si>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</si>
  <si>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</si>
  <si>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</si>
  <si>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</si>
  <si>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</si>
  <si>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</si>
  <si>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</si>
  <si>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</si>
  <si>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</si>
  <si>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</si>
  <si>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</si>
  <si>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</si>
  <si>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</si>
  <si>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</si>
  <si>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</si>
  <si>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</si>
  <si>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</si>
  <si>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</si>
  <si>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</si>
  <si>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</si>
  <si>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</si>
  <si>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</si>
  <si>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</si>
  <si>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</si>
  <si>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</si>
  <si>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</si>
  <si>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</si>
  <si>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</si>
  <si>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</si>
  <si>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</si>
  <si>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</si>
  <si>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</si>
  <si>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</si>
  <si>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</si>
  <si>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</si>
  <si>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</si>
  <si>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</si>
  <si>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</si>
  <si>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</si>
  <si>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</si>
  <si>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</si>
  <si>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</si>
  <si>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</si>
  <si>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</si>
  <si>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</si>
  <si>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</si>
  <si>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</si>
  <si>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</si>
  <si>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</si>
  <si>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</si>
  <si>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</si>
  <si>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</si>
  <si>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</si>
  <si>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</si>
  <si>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</si>
  <si>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</si>
  <si>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</si>
  <si>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</si>
  <si>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</si>
  <si>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</si>
  <si>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</si>
  <si>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</si>
  <si>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</si>
  <si>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</si>
  <si>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</si>
  <si>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</si>
  <si>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</si>
  <si>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</si>
  <si>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</si>
  <si>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</si>
  <si>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</si>
  <si>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</si>
  <si>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</si>
  <si>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</si>
  <si>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</si>
  <si>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</si>
  <si>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</si>
  <si>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</si>
  <si>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</si>
  <si>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</si>
  <si>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</si>
  <si>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</si>
  <si>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</si>
  <si>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</si>
  <si>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</si>
  <si>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</si>
  <si>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</si>
  <si>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</si>
  <si>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</si>
  <si>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</si>
  <si>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</si>
  <si>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</si>
  <si>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</si>
  <si>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</si>
  <si>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</si>
  <si>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</si>
  <si>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</si>
  <si>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</si>
  <si>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</si>
  <si>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</si>
  <si>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</si>
  <si>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</si>
  <si>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</si>
  <si>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</si>
  <si>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</si>
  <si>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</si>
  <si>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</si>
  <si>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</si>
  <si>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</si>
  <si>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</si>
  <si>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</si>
  <si>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</si>
  <si>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</si>
  <si>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</si>
  <si>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</si>
  <si>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</si>
  <si>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</si>
  <si>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</si>
  <si>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</si>
  <si>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</si>
  <si>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</si>
  <si>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</si>
  <si>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</si>
  <si>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</si>
  <si>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</si>
  <si>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</si>
  <si>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</si>
  <si>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</si>
  <si>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</si>
  <si>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</si>
  <si>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</si>
  <si>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</si>
  <si>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</si>
  <si>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</si>
  <si>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</si>
  <si>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</si>
  <si>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</si>
  <si>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</si>
  <si>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</si>
  <si>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</si>
  <si>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</si>
  <si>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</si>
  <si>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</si>
  <si>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</si>
  <si>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</si>
  <si>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</si>
  <si>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</si>
  <si>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</si>
  <si>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</si>
  <si>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</si>
  <si>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</si>
  <si>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</si>
  <si>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</si>
  <si>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</si>
  <si>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</si>
  <si>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</si>
  <si>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</si>
  <si>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</si>
  <si>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</si>
  <si>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</si>
  <si>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</si>
  <si>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</si>
  <si>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</si>
  <si>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</si>
  <si>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</si>
  <si>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</si>
  <si>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</si>
  <si>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</si>
  <si>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</si>
  <si>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</si>
  <si>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</si>
  <si>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</si>
  <si>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</si>
  <si>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</si>
  <si>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</si>
  <si>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</si>
  <si>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</si>
  <si>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</si>
  <si>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</si>
  <si>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</si>
  <si>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</si>
  <si>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</si>
  <si>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</si>
  <si>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</si>
  <si>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</si>
  <si>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</si>
  <si>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</si>
  <si>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</si>
  <si>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</si>
  <si>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</si>
  <si>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</si>
  <si>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</si>
  <si>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</si>
  <si>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</si>
  <si>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</si>
  <si>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</si>
  <si>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</si>
  <si>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</si>
  <si>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</si>
  <si>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</si>
  <si>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</si>
  <si>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</si>
  <si>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</si>
  <si>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</si>
  <si>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</si>
  <si>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</si>
  <si>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</si>
  <si>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</si>
  <si>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</si>
  <si>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</si>
  <si>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</si>
  <si>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</si>
  <si>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</si>
  <si>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</si>
  <si>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</si>
  <si>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</si>
  <si>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</si>
  <si>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</si>
  <si>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</si>
  <si>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</si>
  <si>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</si>
  <si>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</si>
  <si>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</si>
  <si>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</si>
  <si>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</si>
  <si>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</si>
  <si>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</si>
  <si>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</si>
  <si>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</si>
  <si>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</si>
  <si>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</si>
  <si>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</si>
  <si>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</si>
  <si>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</si>
  <si>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</si>
  <si>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</si>
  <si>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</si>
  <si>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</si>
  <si>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</si>
  <si>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</si>
  <si>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</si>
  <si>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</si>
  <si>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</si>
  <si>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</si>
  <si>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</si>
  <si>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</si>
  <si>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</si>
  <si>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</si>
  <si>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</si>
  <si>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</si>
  <si>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</si>
  <si>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</si>
  <si>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</si>
  <si>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</si>
  <si>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</si>
  <si>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</si>
  <si>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</si>
  <si>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</si>
  <si>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</si>
  <si>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</si>
  <si>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</si>
  <si>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</si>
  <si>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</si>
  <si>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</si>
  <si>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</si>
  <si>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</si>
  <si>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</si>
  <si>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</si>
  <si>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</si>
  <si>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</si>
  <si>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</si>
  <si>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</si>
  <si>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</si>
  <si>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</si>
  <si>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</si>
  <si>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</si>
  <si>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</si>
  <si>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</si>
  <si>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</si>
  <si>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</si>
  <si>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</si>
  <si>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</si>
  <si>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</si>
  <si>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</si>
  <si>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</si>
  <si>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</si>
  <si>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</si>
  <si>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</si>
  <si>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</si>
  <si>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</si>
  <si>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</si>
  <si>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</si>
  <si>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</si>
  <si>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</si>
  <si>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</si>
  <si>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</si>
  <si>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</si>
  <si>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</si>
  <si>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</si>
  <si>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</si>
  <si>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</si>
  <si>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</si>
  <si>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</si>
  <si>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</si>
  <si>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</si>
  <si>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</si>
  <si>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</si>
  <si>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</si>
  <si>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</si>
  <si>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</si>
  <si>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</si>
  <si>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</si>
  <si>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</si>
  <si>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</si>
  <si>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</si>
  <si>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</si>
  <si>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</si>
  <si>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</si>
  <si>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</si>
  <si>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</si>
  <si>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</si>
  <si>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</si>
  <si>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</si>
  <si>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</si>
  <si>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</si>
  <si>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</si>
  <si>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</si>
  <si>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</si>
  <si>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</si>
  <si>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</si>
  <si>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</si>
  <si>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</si>
  <si>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</si>
  <si>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</si>
  <si>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</si>
  <si>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</si>
  <si>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</si>
  <si>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</si>
  <si>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</si>
  <si>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</si>
  <si>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</si>
  <si>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</si>
  <si>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</si>
  <si>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</si>
  <si>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</si>
  <si>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</si>
  <si>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</si>
  <si>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</si>
  <si>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</si>
  <si>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</si>
  <si>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</si>
  <si>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</si>
  <si>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</si>
  <si>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</si>
  <si>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</si>
  <si>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</si>
  <si>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</si>
  <si>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</si>
  <si>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</si>
  <si>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</si>
  <si>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</si>
  <si>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</si>
  <si>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</si>
  <si>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</si>
  <si>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</si>
  <si>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</si>
  <si>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</si>
  <si>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</si>
  <si>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</si>
  <si>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</si>
  <si>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</si>
  <si>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</si>
  <si>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</si>
  <si>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</si>
  <si>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</si>
  <si>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</si>
  <si>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</si>
  <si>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</si>
  <si>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</si>
  <si>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</si>
  <si>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</si>
  <si>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</si>
  <si>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</si>
  <si>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</si>
  <si>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</si>
  <si>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</si>
  <si>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</si>
  <si>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</si>
  <si>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</si>
  <si>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</si>
  <si>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</si>
  <si>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</si>
  <si>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</si>
  <si>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</si>
  <si>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</si>
  <si>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</si>
  <si>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</si>
  <si>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</si>
  <si>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</si>
  <si>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</si>
  <si>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</si>
  <si>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</si>
  <si>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</si>
  <si>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</si>
  <si>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</si>
  <si>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</si>
  <si>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</si>
  <si>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</si>
  <si>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</si>
  <si>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</si>
  <si>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</si>
  <si>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</si>
  <si>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</si>
  <si>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</si>
  <si>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</si>
  <si>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</si>
  <si>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</si>
  <si>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</si>
  <si>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</si>
  <si>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</si>
  <si>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</si>
  <si>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</si>
  <si>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</si>
  <si>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</si>
  <si>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</si>
  <si>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</si>
  <si>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</si>
  <si>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</si>
  <si>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</si>
  <si>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</si>
  <si>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</si>
  <si>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</si>
  <si>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</si>
  <si>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</si>
  <si>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</si>
  <si>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</si>
  <si>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</si>
  <si>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</si>
  <si>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</si>
  <si>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</si>
  <si>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</si>
  <si>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</si>
  <si>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</si>
  <si>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</si>
  <si>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</si>
  <si>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</si>
  <si>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</si>
  <si>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</si>
  <si>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</si>
  <si>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</si>
  <si>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</si>
  <si>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</si>
  <si>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</si>
  <si>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</si>
  <si>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</si>
  <si>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</si>
  <si>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</si>
  <si>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</si>
  <si>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</si>
  <si>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</si>
  <si>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</si>
  <si>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</si>
  <si>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</si>
  <si>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</si>
  <si>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</si>
  <si>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</si>
  <si>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</si>
  <si>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</si>
  <si>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</si>
  <si>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</si>
  <si>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</si>
  <si>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</si>
  <si>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</si>
  <si>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</si>
  <si>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</si>
  <si>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</si>
  <si>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</si>
  <si>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</si>
  <si>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</si>
  <si>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</si>
  <si>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</si>
  <si>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</si>
  <si>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</si>
  <si>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</si>
  <si>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</si>
  <si>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</si>
  <si>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</si>
  <si>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</si>
  <si>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</si>
  <si>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</si>
  <si>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</si>
  <si>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</si>
  <si>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</si>
  <si>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</si>
  <si>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</si>
  <si>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</si>
  <si>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</si>
  <si>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</si>
  <si>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</si>
  <si>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</si>
  <si>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</si>
  <si>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</si>
  <si>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</si>
  <si>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</si>
  <si>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</si>
  <si>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</si>
  <si>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</si>
  <si>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</si>
  <si>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</si>
  <si>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</si>
  <si>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</si>
  <si>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</si>
  <si>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</si>
  <si>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</si>
  <si>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</si>
  <si>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</si>
  <si>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</si>
  <si>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</si>
  <si>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</si>
  <si>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</si>
  <si>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</si>
  <si>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</si>
  <si>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</si>
  <si>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</si>
  <si>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</si>
  <si>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</si>
  <si>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</si>
  <si>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</si>
  <si>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</si>
  <si>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</si>
  <si>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</si>
  <si>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</si>
  <si>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</si>
  <si>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</si>
  <si>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</si>
  <si>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</si>
  <si>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</si>
  <si>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</si>
  <si>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</si>
  <si>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</si>
  <si>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</si>
  <si>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</si>
  <si>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</si>
  <si>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</si>
  <si>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</si>
  <si>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</si>
  <si>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</si>
  <si>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</si>
  <si>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</si>
  <si>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</si>
  <si>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</si>
  <si>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</si>
  <si>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</si>
  <si>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</si>
  <si>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</si>
  <si>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</si>
  <si>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</si>
  <si>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</si>
  <si>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</si>
  <si>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</si>
  <si>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</si>
  <si>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</si>
  <si>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</si>
  <si>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</si>
  <si>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</si>
  <si>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</si>
  <si>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</si>
  <si>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</si>
  <si>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</si>
  <si>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</si>
  <si>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</si>
  <si>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</si>
  <si>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</si>
  <si>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</si>
  <si>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</si>
  <si>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</si>
  <si>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</si>
  <si>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</si>
  <si>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</si>
  <si>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</si>
  <si>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</si>
  <si>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</si>
  <si>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</si>
  <si>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</si>
  <si>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</si>
  <si>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</si>
  <si>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</si>
  <si>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</si>
  <si>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</si>
  <si>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</si>
  <si>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</si>
  <si>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</si>
  <si>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</si>
  <si>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</si>
  <si>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</si>
  <si>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</si>
  <si>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</si>
  <si>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</si>
  <si>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</si>
  <si>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</si>
  <si>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</si>
  <si>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</si>
  <si>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</si>
  <si>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</si>
  <si>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</si>
  <si>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</si>
  <si>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</si>
  <si>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</si>
  <si>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</si>
  <si>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</si>
  <si>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</si>
  <si>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</si>
  <si>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</si>
  <si>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</si>
  <si>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</si>
  <si>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</si>
  <si>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</si>
  <si>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</si>
  <si>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</si>
  <si>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</si>
  <si>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</si>
  <si>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</si>
  <si>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</si>
  <si>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</si>
  <si>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</si>
  <si>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</si>
  <si>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</si>
  <si>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</si>
  <si>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</si>
  <si>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</si>
  <si>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</si>
  <si>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</si>
  <si>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</si>
  <si>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</si>
  <si>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</si>
  <si>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</si>
  <si>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</si>
  <si>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</si>
  <si>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</si>
  <si>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</si>
  <si>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</si>
  <si>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</si>
  <si>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</si>
  <si>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</si>
  <si>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</si>
  <si>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</si>
  <si>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</si>
  <si>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</si>
  <si>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</si>
  <si>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</si>
  <si>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</si>
  <si>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</si>
  <si>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</si>
  <si>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</si>
  <si>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</si>
  <si>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</si>
  <si>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</si>
  <si>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</si>
  <si>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</si>
  <si>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</si>
  <si>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</si>
  <si>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</si>
  <si>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</si>
  <si>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</si>
  <si>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</si>
  <si>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</si>
  <si>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</si>
  <si>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</si>
  <si>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</si>
  <si>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</si>
  <si>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</si>
  <si>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</si>
  <si>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</si>
  <si>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</si>
  <si>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</si>
  <si>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</si>
  <si>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</si>
  <si>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</si>
  <si>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</si>
  <si>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</si>
  <si>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</si>
  <si>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</si>
  <si>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</si>
  <si>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</si>
  <si>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</si>
  <si>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</si>
  <si>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</si>
  <si>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</si>
  <si>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</si>
  <si>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</si>
  <si>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</si>
  <si>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</si>
  <si>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</si>
  <si>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</si>
  <si>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</si>
  <si>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</si>
  <si>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</si>
  <si>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</si>
  <si>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</si>
  <si>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</si>
  <si>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</si>
  <si>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</si>
  <si>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</si>
  <si>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</si>
  <si>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</si>
  <si>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</si>
  <si>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</si>
  <si>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</si>
  <si>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</si>
  <si>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</si>
  <si>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</si>
  <si>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</si>
  <si>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</si>
  <si>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</si>
  <si>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</si>
  <si>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</si>
  <si>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</si>
  <si>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</si>
  <si>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</si>
  <si>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</si>
  <si>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</si>
  <si>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</si>
  <si>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</si>
  <si>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</si>
  <si>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</si>
  <si>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</si>
  <si>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</si>
  <si>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</si>
  <si>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</si>
  <si>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</si>
  <si>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</si>
  <si>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</si>
  <si>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</si>
  <si>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</si>
  <si>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</si>
  <si>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</si>
  <si>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</si>
  <si>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</si>
  <si>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</si>
  <si>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</si>
  <si>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</si>
  <si>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</si>
  <si>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</si>
  <si>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</si>
  <si>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</si>
  <si>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</si>
  <si>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</si>
  <si>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</si>
  <si>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</si>
  <si>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</si>
  <si>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</si>
  <si>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</si>
  <si>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</si>
  <si>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</si>
  <si>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</si>
  <si>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</si>
  <si>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</si>
  <si>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</si>
  <si>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</si>
  <si>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</si>
  <si>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</si>
  <si>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</si>
  <si>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</si>
  <si>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</si>
  <si>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</si>
  <si>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</si>
  <si>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</si>
  <si>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</si>
  <si>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</si>
  <si>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</si>
  <si>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</si>
  <si>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</si>
  <si>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</si>
  <si>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</si>
  <si>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</si>
  <si>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</si>
  <si>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</si>
  <si>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</si>
  <si>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</si>
  <si>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</si>
  <si>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</si>
  <si>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</si>
  <si>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</si>
  <si>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</si>
  <si>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</si>
  <si>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</si>
  <si>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</si>
  <si>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</si>
  <si>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</si>
  <si>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</si>
  <si>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</si>
  <si>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</si>
  <si>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</si>
  <si>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</si>
  <si>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</si>
  <si>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</si>
  <si>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</si>
  <si>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</si>
  <si>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</si>
  <si>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</si>
  <si>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</si>
  <si>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</si>
  <si>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</si>
  <si>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</si>
  <si>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</si>
  <si>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</si>
  <si>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</si>
  <si>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</si>
  <si>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</si>
  <si>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</si>
  <si>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</si>
  <si>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</si>
  <si>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</si>
  <si>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</si>
  <si>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</si>
  <si>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</si>
  <si>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</si>
  <si>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</si>
  <si>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</si>
  <si>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</si>
  <si>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</si>
  <si>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</si>
  <si>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</si>
  <si>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</si>
  <si>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</si>
  <si>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</si>
  <si>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</si>
  <si>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</si>
  <si>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</si>
  <si>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</si>
  <si>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</si>
  <si>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</si>
  <si>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</si>
  <si>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</si>
  <si>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</si>
  <si>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</si>
  <si>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</si>
  <si>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</si>
  <si>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</si>
  <si>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</si>
  <si>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</si>
  <si>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</si>
  <si>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</si>
  <si>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</si>
  <si>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</si>
  <si>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</si>
  <si>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</si>
  <si>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</si>
  <si>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</si>
  <si>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</si>
  <si>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</si>
  <si>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</si>
  <si>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</si>
  <si>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</si>
  <si>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</si>
  <si>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</si>
  <si>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</si>
  <si>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</si>
  <si>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</si>
  <si>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</si>
  <si>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</si>
  <si>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</si>
  <si>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</si>
  <si>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</si>
  <si>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</si>
  <si>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</si>
  <si>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</si>
  <si>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</si>
  <si>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</si>
  <si>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</si>
  <si>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</si>
  <si>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</si>
  <si>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</si>
  <si>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</si>
  <si>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</si>
  <si>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</si>
  <si>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</si>
  <si>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</si>
  <si>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</si>
  <si>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</si>
  <si>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</si>
  <si>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</si>
  <si>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</si>
  <si>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</si>
  <si>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</si>
  <si>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</si>
  <si>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</si>
  <si>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</si>
  <si>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</si>
  <si>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</si>
  <si>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</si>
  <si>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</si>
  <si>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</si>
  <si>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</si>
  <si>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</si>
  <si>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</si>
  <si>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</si>
  <si>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</si>
  <si>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</si>
  <si>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</si>
  <si>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</si>
  <si>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</si>
  <si>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</si>
  <si>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</si>
  <si>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</si>
  <si>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</si>
  <si>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</si>
  <si>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</si>
  <si>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</si>
  <si>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</si>
  <si>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</si>
  <si>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</si>
  <si>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</si>
  <si>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</si>
  <si>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</si>
  <si>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</si>
  <si>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</si>
  <si>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</si>
  <si>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</si>
  <si>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</si>
  <si>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</si>
  <si>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</si>
  <si>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</si>
  <si>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</si>
  <si>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</si>
  <si>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</si>
  <si>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</si>
  <si>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</si>
  <si>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</si>
  <si>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</si>
  <si>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</si>
  <si>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</si>
  <si>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</si>
  <si>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</si>
  <si>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</si>
  <si>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</si>
  <si>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</si>
  <si>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</si>
  <si>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</si>
  <si>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</si>
  <si>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</si>
  <si>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</si>
  <si>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</si>
  <si>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</si>
  <si>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</si>
  <si>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</si>
  <si>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</si>
  <si>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</si>
  <si>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</si>
  <si>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</si>
  <si>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</si>
  <si>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</si>
  <si>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</si>
  <si>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</si>
  <si>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</si>
  <si>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</si>
  <si>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</si>
  <si>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</si>
  <si>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</si>
  <si>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</si>
  <si>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</si>
  <si>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</si>
  <si>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</si>
  <si>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</si>
  <si>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</si>
  <si>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</si>
  <si>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</si>
  <si>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</si>
  <si>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</si>
  <si>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</si>
  <si>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</si>
  <si>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</si>
  <si>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</si>
  <si>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</si>
  <si>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</si>
  <si>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</si>
  <si>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</si>
  <si>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</si>
  <si>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</si>
  <si>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</si>
  <si>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</si>
  <si>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</si>
  <si>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</si>
  <si>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</si>
  <si>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</si>
  <si>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</si>
  <si>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</si>
  <si>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</si>
  <si>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</si>
  <si>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</si>
  <si>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</si>
  <si>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</si>
  <si>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</si>
  <si>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</si>
  <si>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</si>
  <si>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</si>
  <si>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</si>
  <si>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</si>
  <si>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</si>
  <si>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</si>
  <si>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</si>
  <si>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</si>
  <si>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</si>
  <si>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</si>
  <si>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</si>
  <si>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</si>
  <si>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</si>
  <si>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</si>
  <si>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</si>
  <si>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</si>
  <si>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</si>
  <si>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</si>
  <si>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</si>
  <si>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</si>
  <si>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</si>
  <si>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</si>
  <si>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</si>
  <si>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</si>
  <si>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</si>
  <si>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</si>
  <si>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</si>
  <si>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</si>
  <si>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</si>
  <si>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</si>
  <si>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</si>
  <si>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</si>
  <si>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</si>
  <si>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</si>
  <si>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</si>
  <si>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</si>
  <si>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</si>
  <si>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</si>
  <si>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</si>
  <si>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</si>
  <si>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</si>
  <si>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</si>
  <si>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</si>
  <si>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</si>
  <si>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</si>
  <si>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</si>
  <si>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</si>
  <si>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</si>
  <si>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</si>
  <si>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</si>
  <si>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</si>
  <si>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</si>
  <si>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</si>
  <si>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</si>
  <si>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</si>
  <si>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</si>
  <si>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</si>
  <si>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</si>
  <si>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</si>
  <si>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</si>
  <si>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</si>
  <si>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</si>
  <si>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</si>
  <si>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</si>
  <si>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</si>
  <si>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</si>
  <si>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</si>
  <si>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</si>
  <si>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</si>
  <si>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</si>
  <si>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</si>
  <si>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</si>
  <si>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</si>
  <si>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</si>
  <si>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</si>
  <si>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</si>
  <si>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</si>
  <si>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</si>
  <si>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</si>
  <si>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</si>
  <si>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</si>
  <si>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</si>
  <si>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</si>
  <si>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</si>
  <si>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</si>
  <si>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</si>
  <si>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</si>
  <si>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</si>
  <si>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</si>
  <si>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</si>
  <si>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</si>
  <si>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</si>
  <si>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</si>
  <si>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</si>
  <si>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</si>
  <si>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</si>
  <si>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</si>
  <si>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</si>
  <si>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</si>
  <si>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</si>
  <si>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</si>
  <si>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</si>
  <si>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</si>
  <si>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</si>
  <si>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</si>
  <si>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</si>
  <si>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</si>
  <si>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</si>
  <si>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</si>
  <si>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</si>
  <si>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</si>
  <si>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</si>
  <si>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</si>
  <si>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</si>
  <si>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</si>
  <si>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</si>
  <si>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</si>
  <si>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</si>
  <si>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</si>
  <si>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</si>
  <si>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</si>
  <si>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</si>
  <si>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</si>
  <si>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</si>
  <si>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</si>
  <si>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</si>
  <si>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</si>
  <si>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</si>
  <si>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</si>
  <si>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</si>
  <si>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</si>
  <si>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</si>
  <si>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</si>
  <si>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</si>
  <si>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</si>
  <si>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</si>
  <si>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</si>
  <si>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</si>
  <si>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</si>
  <si>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</si>
  <si>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</si>
  <si>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</si>
  <si>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</si>
  <si>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</si>
  <si>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</si>
  <si>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</si>
  <si>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</si>
  <si>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</si>
  <si>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</si>
  <si>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</si>
  <si>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</si>
  <si>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</si>
  <si>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</si>
  <si>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</si>
  <si>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</si>
  <si>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</si>
  <si>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</si>
  <si>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</si>
  <si>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</si>
  <si>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</si>
  <si>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</si>
  <si>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</si>
  <si>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</si>
  <si>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</si>
  <si>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</si>
  <si>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</si>
  <si>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</si>
  <si>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</si>
  <si>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</si>
  <si>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</si>
  <si>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</si>
  <si>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</si>
  <si>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</si>
  <si>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</si>
  <si>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</si>
  <si>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</si>
  <si>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</si>
  <si>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</si>
  <si>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</si>
  <si>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</si>
  <si>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</si>
  <si>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</si>
  <si>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</si>
  <si>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</si>
  <si>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</si>
  <si>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</si>
  <si>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</si>
  <si>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</si>
  <si>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</si>
  <si>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</si>
  <si>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</si>
  <si>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</si>
  <si>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</si>
  <si>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</si>
  <si>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</si>
  <si>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</si>
  <si>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</si>
  <si>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</si>
  <si>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</si>
  <si>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</si>
  <si>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</si>
  <si>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</si>
  <si>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</si>
  <si>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</si>
  <si>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</si>
  <si>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</si>
  <si>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</si>
  <si>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</si>
  <si>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</si>
  <si>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</si>
  <si>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</si>
  <si>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</si>
  <si>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</si>
  <si>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</si>
  <si>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</si>
  <si>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</si>
  <si>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</si>
  <si>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</si>
  <si>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</si>
  <si>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</si>
  <si>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</si>
  <si>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</si>
  <si>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</si>
  <si>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</si>
  <si>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</si>
  <si>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</si>
  <si>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</si>
  <si>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</si>
  <si>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</si>
  <si>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</si>
  <si>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</si>
  <si>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</si>
  <si>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</si>
  <si>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</si>
  <si>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</si>
  <si>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</si>
  <si>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</si>
  <si>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</si>
  <si>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</si>
  <si>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</si>
  <si>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</si>
  <si>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</si>
  <si>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</si>
  <si>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</si>
  <si>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</si>
  <si>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</si>
  <si>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</si>
  <si>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</si>
  <si>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</si>
  <si>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</si>
  <si>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</si>
  <si>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</si>
  <si>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</si>
  <si>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</si>
  <si>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</si>
  <si>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</si>
  <si>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</si>
  <si>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</si>
  <si>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</si>
  <si>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</si>
  <si>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</si>
  <si>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</si>
  <si>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</si>
  <si>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</si>
  <si>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</si>
  <si>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</si>
  <si>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</si>
  <si>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</si>
  <si>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</si>
  <si>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</si>
  <si>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</si>
  <si>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</si>
  <si>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</si>
  <si>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</si>
  <si>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</si>
  <si>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</si>
  <si>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</si>
  <si>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</si>
  <si>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</si>
  <si>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</si>
  <si>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</si>
  <si>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</si>
  <si>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</si>
  <si>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</si>
  <si>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</si>
  <si>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</si>
  <si>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</si>
  <si>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</si>
  <si>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</si>
  <si>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</si>
  <si>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</si>
  <si>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</si>
  <si>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</si>
  <si>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</si>
  <si>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</si>
  <si>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</si>
  <si>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</si>
  <si>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</si>
  <si>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</si>
  <si>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</si>
  <si>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</si>
  <si>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</si>
  <si>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</si>
  <si>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</si>
  <si>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</si>
  <si>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</si>
  <si>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</si>
  <si>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</si>
  <si>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</si>
  <si>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</si>
  <si>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</si>
  <si>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</si>
  <si>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</si>
  <si>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</si>
  <si>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</si>
  <si>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</si>
  <si>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</si>
  <si>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</si>
  <si>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</si>
  <si>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</si>
  <si>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</si>
  <si>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</si>
  <si>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</si>
  <si>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</si>
  <si>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</si>
  <si>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</si>
  <si>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</si>
  <si>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</si>
  <si>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</si>
  <si>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</si>
  <si>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</si>
  <si>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</si>
  <si>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</si>
  <si>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</si>
  <si>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</si>
  <si>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</si>
  <si>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</si>
  <si>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</si>
  <si>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</si>
  <si>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</si>
  <si>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</si>
  <si>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</si>
  <si>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</si>
  <si>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</si>
  <si>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</si>
  <si>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</si>
  <si>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</si>
  <si>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</si>
  <si>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</si>
  <si>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</si>
  <si>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</si>
  <si>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</si>
  <si>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</si>
  <si>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</si>
  <si>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</si>
  <si>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</si>
  <si>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</si>
  <si>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</si>
  <si>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</si>
  <si>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</si>
  <si>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</si>
  <si>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</si>
  <si>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</si>
  <si>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</si>
  <si>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</si>
  <si>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</si>
  <si>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</si>
  <si>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</si>
  <si>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</si>
  <si>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</si>
  <si>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</si>
  <si>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</si>
  <si>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</si>
  <si>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</si>
  <si>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</si>
  <si>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</si>
  <si>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</si>
  <si>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</si>
  <si>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</si>
  <si>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</si>
  <si>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</si>
  <si>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</si>
  <si>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</si>
  <si>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</si>
  <si>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</si>
  <si>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</si>
  <si>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</si>
  <si>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</si>
  <si>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</si>
  <si>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</si>
  <si>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</si>
  <si>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</si>
  <si>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</si>
  <si>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</si>
  <si>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</si>
  <si>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</si>
  <si>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</si>
  <si>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</si>
  <si>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</si>
  <si>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</si>
  <si>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</si>
  <si>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</si>
  <si>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</si>
  <si>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</si>
  <si>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</si>
  <si>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</si>
  <si>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</si>
  <si>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</si>
  <si>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</si>
  <si>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</si>
  <si>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</si>
  <si>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</si>
  <si>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</si>
  <si>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</si>
  <si>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</si>
  <si>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</si>
  <si>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</si>
  <si>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</si>
  <si>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</si>
  <si>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</si>
  <si>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</si>
  <si>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</si>
  <si>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</si>
  <si>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</si>
  <si>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</si>
  <si>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</si>
  <si>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</si>
  <si>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</si>
  <si>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</si>
  <si>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</si>
  <si>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</si>
  <si>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</si>
  <si>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</si>
  <si>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</si>
  <si>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</si>
  <si>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</si>
  <si>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</si>
  <si>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</si>
  <si>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</si>
  <si>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</si>
  <si>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</si>
  <si>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</si>
  <si>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</si>
  <si>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</si>
  <si>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</si>
  <si>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</si>
  <si>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</si>
  <si>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</si>
  <si>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</si>
  <si>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</si>
  <si>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</si>
  <si>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</si>
  <si>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</si>
  <si>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</si>
  <si>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</si>
  <si>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</si>
  <si>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</si>
  <si>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</si>
  <si>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</si>
  <si>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</si>
  <si>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</si>
  <si>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</si>
  <si>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</si>
  <si>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</si>
  <si>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</si>
  <si>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</si>
  <si>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</si>
  <si>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</si>
  <si>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</si>
  <si>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</si>
  <si>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</si>
  <si>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</si>
  <si>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</si>
  <si>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</si>
  <si>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</si>
  <si>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</si>
  <si>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</si>
  <si>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</si>
  <si>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</si>
  <si>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</si>
  <si>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</si>
  <si>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</si>
  <si>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</si>
  <si>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</si>
  <si>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</si>
  <si>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</si>
  <si>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</si>
  <si>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</si>
  <si>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</si>
  <si>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</si>
  <si>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</si>
  <si>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</si>
  <si>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</si>
  <si>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</si>
  <si>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</si>
  <si>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</si>
  <si>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</si>
  <si>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</si>
  <si>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</si>
  <si>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</si>
  <si>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</si>
  <si>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</si>
  <si>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</si>
  <si>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</si>
  <si>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</si>
  <si>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</si>
  <si>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</si>
  <si>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</si>
  <si>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</si>
  <si>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</si>
  <si>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</si>
  <si>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</si>
  <si>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</si>
  <si>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</si>
  <si>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</si>
  <si>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</si>
  <si>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</si>
  <si>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</si>
  <si>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</si>
  <si>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</si>
  <si>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</si>
  <si>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</si>
  <si>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</si>
  <si>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</si>
  <si>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</si>
  <si>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</si>
  <si>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</si>
  <si>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</si>
  <si>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</si>
  <si>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</si>
  <si>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</si>
  <si>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</si>
  <si>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</si>
  <si>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</si>
  <si>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</si>
  <si>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</si>
  <si>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</si>
  <si>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</si>
  <si>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</si>
  <si>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</si>
  <si>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</si>
  <si>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</si>
  <si>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</si>
  <si>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</si>
  <si>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</si>
  <si>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</si>
  <si>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</si>
  <si>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</si>
  <si>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</si>
  <si>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</si>
  <si>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</si>
  <si>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</si>
  <si>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</si>
  <si>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</si>
  <si>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</si>
  <si>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</si>
  <si>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</si>
  <si>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</si>
  <si>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</si>
  <si>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</si>
  <si>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</si>
  <si>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</si>
  <si>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</si>
  <si>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</si>
  <si>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</si>
  <si>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</si>
  <si>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</si>
  <si>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</si>
  <si>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</si>
  <si>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</si>
  <si>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</si>
  <si>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</si>
  <si>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</si>
  <si>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</si>
  <si>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</si>
  <si>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</si>
  <si>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</si>
  <si>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</si>
  <si>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</si>
  <si>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</si>
  <si>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</si>
  <si>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</si>
  <si>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</si>
  <si>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</si>
  <si>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</si>
  <si>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</si>
  <si>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</si>
  <si>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</si>
  <si>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</si>
  <si>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</si>
  <si>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</si>
  <si>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</si>
  <si>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</si>
  <si>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</si>
  <si>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</si>
  <si>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</si>
  <si>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</si>
  <si>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</si>
  <si>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</si>
  <si>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</si>
  <si>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</si>
  <si>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</si>
  <si>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</si>
  <si>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</si>
  <si>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</si>
  <si>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</si>
  <si>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</si>
  <si>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</si>
  <si>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</si>
  <si>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</si>
  <si>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</si>
  <si>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</si>
  <si>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</si>
  <si>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</si>
  <si>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</si>
  <si>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</si>
  <si>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</si>
  <si>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</si>
  <si>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</si>
  <si>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</si>
  <si>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</si>
  <si>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</si>
  <si>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</si>
  <si>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</si>
  <si>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</si>
  <si>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</si>
  <si>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</si>
  <si>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</si>
  <si>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</si>
  <si>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</si>
  <si>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</si>
  <si>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</si>
  <si>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</si>
  <si>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</si>
  <si>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</si>
  <si>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</si>
  <si>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</si>
  <si>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</si>
  <si>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</si>
  <si>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</si>
  <si>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</si>
  <si>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</si>
  <si>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</si>
  <si>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</si>
  <si>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</si>
  <si>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</si>
  <si>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</si>
  <si>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</si>
  <si>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</si>
  <si>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</si>
  <si>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</si>
  <si>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</si>
  <si>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</si>
  <si>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</si>
  <si>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</si>
  <si>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</si>
  <si>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</si>
  <si>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</si>
  <si>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</si>
  <si>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</si>
  <si>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</si>
  <si>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</si>
  <si>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</si>
  <si>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</si>
  <si>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</si>
  <si>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</si>
  <si>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</si>
  <si>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</si>
  <si>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</si>
  <si>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</si>
  <si>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</si>
  <si>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</si>
  <si>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</si>
  <si>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</si>
  <si>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</si>
  <si>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</si>
  <si>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</si>
  <si>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</si>
  <si>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</si>
  <si>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</si>
  <si>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</si>
  <si>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</si>
  <si>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</si>
  <si>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</si>
  <si>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</si>
  <si>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</si>
  <si>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</si>
  <si>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</si>
  <si>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</si>
  <si>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</si>
  <si>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</si>
  <si>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</si>
  <si>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</si>
  <si>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</si>
  <si>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</si>
  <si>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</si>
  <si>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</si>
  <si>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</si>
  <si>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</si>
  <si>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</si>
  <si>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</si>
  <si>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</si>
  <si>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</si>
  <si>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</si>
  <si>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</si>
  <si>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</si>
  <si>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</si>
  <si>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</si>
  <si>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</si>
  <si>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</si>
  <si>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</si>
  <si>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</si>
  <si>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</si>
  <si>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</si>
  <si>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</si>
  <si>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</si>
  <si>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</si>
  <si>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</si>
  <si>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</si>
  <si>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</si>
  <si>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</si>
  <si>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</si>
  <si>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</si>
  <si>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</si>
  <si>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</si>
  <si>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</si>
  <si>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</si>
  <si>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</si>
  <si>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</si>
  <si>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</si>
  <si>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</si>
  <si>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</si>
  <si>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</si>
  <si>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</si>
  <si>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</si>
  <si>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</si>
  <si>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</si>
  <si>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</si>
  <si>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</si>
  <si>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</si>
  <si>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</si>
  <si>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</si>
  <si>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</si>
  <si>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</si>
  <si>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</si>
  <si>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</si>
  <si>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</si>
  <si>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</si>
  <si>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</si>
  <si>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</si>
  <si>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</si>
  <si>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</si>
  <si>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</si>
  <si>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</si>
  <si>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</si>
  <si>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</si>
  <si>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</si>
  <si>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</si>
  <si>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</si>
  <si>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</si>
  <si>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</si>
  <si>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</si>
  <si>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</si>
  <si>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</si>
  <si>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</si>
  <si>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</si>
  <si>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</si>
  <si>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</si>
  <si>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</si>
  <si>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</si>
  <si>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</si>
  <si>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</si>
  <si>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</si>
  <si>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</si>
  <si>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</si>
  <si>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</si>
  <si>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</si>
  <si>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</si>
  <si>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</si>
  <si>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</si>
  <si>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</si>
  <si>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</si>
  <si>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</si>
  <si>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</si>
  <si>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</si>
  <si>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</si>
  <si>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</si>
  <si>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</si>
  <si>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</si>
  <si>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</si>
  <si>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</si>
  <si>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</si>
  <si>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</si>
  <si>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</si>
  <si>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</si>
  <si>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</si>
  <si>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</si>
  <si>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</si>
  <si>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</si>
  <si>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</si>
  <si>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</si>
  <si>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</si>
  <si>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</si>
  <si>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</si>
  <si>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</si>
  <si>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</si>
  <si>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</si>
  <si>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</si>
  <si>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</si>
  <si>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</si>
  <si>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</si>
  <si>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</si>
  <si>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</si>
  <si>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</si>
  <si>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</si>
  <si>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</si>
  <si>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</si>
  <si>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</si>
  <si>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</si>
  <si>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</si>
  <si>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</si>
  <si>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</si>
  <si>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</si>
  <si>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</si>
  <si>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</si>
  <si>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</si>
  <si>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</si>
  <si>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</si>
  <si>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</si>
  <si>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</si>
  <si>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</si>
  <si>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</si>
  <si>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</si>
  <si>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</si>
  <si>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</si>
  <si>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</si>
  <si>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</si>
  <si>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</si>
  <si>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</si>
  <si>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</si>
  <si>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</si>
  <si>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</si>
  <si>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</si>
  <si>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</si>
  <si>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</si>
  <si>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</si>
  <si>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</si>
  <si>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</si>
  <si>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</si>
  <si>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</si>
  <si>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</si>
  <si>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</si>
  <si>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</si>
  <si>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</si>
  <si>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</si>
  <si>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</si>
  <si>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</si>
  <si>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</si>
  <si>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</si>
  <si>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</si>
  <si>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</si>
  <si>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</si>
  <si>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</si>
  <si>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</si>
  <si>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</si>
  <si>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</si>
  <si>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</si>
  <si>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</si>
  <si>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</si>
  <si>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</si>
  <si>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</si>
  <si>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</si>
  <si>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</si>
  <si>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</si>
  <si>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</si>
  <si>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</si>
  <si>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</si>
  <si>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</si>
  <si>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</si>
  <si>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</si>
  <si>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</si>
  <si>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</si>
  <si>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</si>
  <si>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</si>
  <si>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</si>
  <si>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</si>
  <si>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</si>
  <si>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</si>
  <si>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</si>
  <si>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</si>
  <si>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</si>
  <si>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</si>
  <si>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</si>
  <si>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</si>
  <si>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</si>
  <si>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</si>
  <si>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</si>
  <si>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</si>
  <si>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</si>
  <si>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</si>
  <si>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</si>
  <si>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</si>
  <si>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</si>
  <si>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</si>
  <si>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</si>
  <si>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</si>
  <si>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</si>
  <si>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</si>
  <si>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</si>
  <si>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</si>
  <si>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</si>
  <si>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</si>
  <si>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</si>
  <si>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</si>
  <si>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</si>
  <si>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</si>
  <si>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</si>
  <si>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</si>
  <si>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</si>
  <si>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</si>
  <si>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</si>
  <si>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</si>
  <si>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</si>
  <si>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</si>
  <si>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</si>
  <si>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</si>
  <si>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</si>
  <si>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</si>
  <si>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</si>
  <si>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</si>
  <si>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</si>
  <si>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</si>
  <si>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</si>
  <si>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</si>
  <si>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</si>
  <si>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</si>
  <si>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</si>
  <si>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</si>
  <si>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</si>
  <si>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</si>
  <si>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</si>
  <si>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</si>
  <si>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</si>
  <si>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</si>
  <si>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</si>
  <si>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</si>
  <si>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</si>
  <si>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</si>
  <si>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</si>
  <si>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</si>
  <si>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</si>
  <si>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</si>
  <si>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</si>
  <si>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</si>
  <si>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</si>
  <si>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</si>
  <si>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</si>
  <si>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</si>
  <si>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</si>
  <si>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</si>
  <si>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</si>
  <si>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</si>
  <si>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</si>
  <si>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</si>
  <si>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</si>
  <si>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</si>
  <si>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</si>
  <si>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</si>
  <si>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</si>
  <si>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</si>
  <si>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</si>
  <si>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</si>
  <si>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</si>
  <si>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</si>
  <si>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</si>
  <si>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</si>
  <si>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</si>
  <si>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</si>
  <si>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</si>
  <si>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</si>
  <si>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</si>
  <si>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</si>
  <si>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</si>
  <si>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</si>
  <si>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</si>
  <si>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</si>
  <si>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</si>
  <si>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</si>
  <si>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</si>
  <si>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</si>
  <si>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</si>
  <si>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</si>
  <si>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</si>
  <si>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</si>
  <si>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</si>
  <si>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</si>
  <si>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</si>
  <si>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</si>
  <si>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</si>
  <si>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</si>
  <si>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</si>
  <si>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</si>
  <si>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</si>
  <si>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</si>
  <si>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</si>
  <si>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</si>
  <si>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</si>
  <si>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</si>
  <si>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</si>
  <si>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</si>
  <si>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</si>
  <si>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</si>
  <si>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</si>
  <si>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</si>
  <si>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</si>
  <si>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</si>
  <si>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</si>
  <si>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</si>
  <si>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</si>
  <si>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</si>
  <si>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</si>
  <si>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</si>
  <si>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</si>
  <si>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</si>
  <si>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</si>
  <si>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</si>
  <si>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</si>
  <si>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</si>
  <si>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</si>
  <si>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</si>
  <si>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</si>
  <si>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</si>
  <si>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</si>
  <si>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</si>
  <si>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</si>
  <si>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</si>
  <si>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</si>
  <si>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</si>
  <si>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</si>
  <si>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</si>
  <si>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</si>
  <si>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</si>
  <si>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</si>
  <si>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</si>
  <si>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</si>
  <si>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</si>
  <si>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</si>
  <si>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</si>
  <si>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</si>
  <si>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</si>
  <si>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</si>
  <si>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</si>
  <si>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</si>
  <si>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</si>
  <si>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</si>
  <si>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</si>
  <si>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</si>
  <si>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</si>
  <si>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</si>
  <si>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</si>
  <si>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</si>
  <si>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</si>
  <si>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</si>
  <si>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</si>
  <si>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</si>
  <si>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</si>
  <si>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</si>
  <si>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</si>
  <si>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</si>
  <si>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</si>
  <si>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</si>
  <si>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</si>
  <si>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</si>
  <si>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</si>
  <si>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</si>
  <si>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</si>
  <si>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</si>
  <si>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</si>
  <si>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</si>
  <si>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</si>
  <si>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</si>
  <si>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</si>
  <si>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</si>
  <si>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</si>
  <si>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</si>
  <si>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</si>
  <si>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</si>
  <si>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</si>
  <si>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</si>
  <si>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</si>
  <si>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</si>
  <si>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</si>
  <si>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</si>
  <si>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</si>
  <si>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</si>
  <si>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</si>
  <si>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</si>
  <si>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</si>
  <si>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</si>
  <si>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</si>
  <si>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</si>
  <si>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</si>
  <si>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</si>
  <si>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</si>
  <si>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</si>
  <si>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</si>
  <si>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</si>
  <si>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</si>
  <si>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</si>
  <si>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</si>
  <si>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</si>
  <si>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</si>
  <si>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</si>
  <si>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</si>
  <si>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</si>
  <si>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</si>
  <si>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</si>
  <si>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</si>
  <si>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</si>
  <si>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</si>
  <si>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</si>
  <si>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</si>
  <si>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</si>
  <si>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</si>
  <si>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</si>
  <si>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</si>
  <si>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</si>
  <si>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</si>
  <si>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</si>
  <si>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</si>
  <si>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</si>
  <si>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</si>
  <si>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</si>
  <si>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</si>
  <si>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</si>
  <si>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</si>
  <si>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</si>
  <si>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</si>
  <si>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</si>
  <si>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</si>
  <si>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</si>
  <si>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</si>
  <si>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</si>
  <si>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</si>
  <si>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</si>
  <si>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</si>
  <si>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</si>
  <si>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</si>
  <si>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</si>
  <si>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</si>
  <si>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</si>
  <si>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</si>
  <si>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</si>
  <si>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</si>
  <si>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</si>
  <si>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</si>
  <si>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</si>
  <si>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</si>
  <si>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</si>
  <si>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</si>
  <si>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</si>
  <si>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</si>
  <si>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</si>
  <si>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</si>
  <si>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</si>
  <si>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</si>
  <si>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</si>
  <si>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</si>
  <si>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</si>
  <si>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</si>
  <si>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</si>
  <si>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</si>
  <si>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</si>
  <si>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</si>
  <si>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</si>
  <si>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</si>
  <si>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</si>
  <si>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</si>
  <si>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</si>
  <si>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</si>
  <si>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</si>
  <si>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</si>
  <si>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</si>
  <si>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</si>
  <si>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</si>
  <si>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</si>
  <si>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</si>
  <si>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</si>
  <si>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</si>
  <si>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</si>
  <si>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</si>
  <si>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</si>
  <si>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</si>
  <si>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</si>
  <si>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</si>
  <si>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</si>
  <si>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</si>
  <si>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</si>
  <si>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</si>
  <si>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</si>
  <si>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</si>
  <si>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</si>
  <si>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</si>
  <si>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</si>
  <si>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</si>
  <si>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</si>
  <si>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</si>
  <si>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</si>
  <si>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</si>
  <si>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</si>
  <si>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</si>
  <si>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</si>
  <si>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</si>
  <si>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</si>
  <si>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</si>
  <si>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</si>
  <si>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</si>
  <si>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</si>
  <si>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</si>
  <si>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</si>
  <si>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</si>
  <si>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</si>
  <si>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</si>
  <si>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</si>
  <si>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</si>
  <si>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</si>
  <si>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</si>
  <si>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</si>
  <si>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</si>
  <si>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</si>
  <si>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</si>
  <si>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</si>
  <si>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</si>
  <si>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</si>
  <si>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</si>
  <si>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</si>
  <si>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</si>
  <si>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</si>
  <si>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</si>
  <si>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</si>
  <si>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</si>
  <si>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</si>
  <si>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</si>
  <si>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</si>
  <si>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</si>
  <si>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</si>
  <si>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</si>
  <si>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</si>
  <si>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</si>
  <si>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</si>
  <si>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</si>
  <si>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</si>
  <si>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</si>
  <si>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</si>
  <si>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</si>
  <si>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</si>
  <si>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</si>
  <si>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</si>
  <si>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</si>
  <si>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</si>
  <si>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</si>
  <si>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</si>
  <si>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</si>
  <si>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</si>
  <si>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</si>
  <si>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</si>
  <si>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</si>
  <si>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</si>
  <si>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</si>
  <si>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</si>
  <si>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</si>
  <si>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</si>
  <si>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</si>
  <si>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</si>
  <si>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</si>
  <si>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</si>
  <si>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</si>
  <si>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</si>
  <si>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</si>
  <si>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</si>
  <si>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</si>
  <si>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</si>
  <si>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</si>
  <si>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</si>
  <si>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</si>
  <si>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</si>
  <si>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</si>
  <si>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</si>
  <si>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</si>
  <si>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</si>
  <si>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</si>
  <si>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</si>
  <si>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</si>
  <si>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</si>
  <si>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</si>
  <si>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</si>
  <si>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</si>
  <si>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</si>
  <si>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</si>
  <si>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</si>
  <si>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</si>
  <si>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</si>
  <si>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</si>
  <si>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</si>
  <si>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</si>
  <si>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</si>
  <si>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</si>
  <si>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</si>
  <si>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</si>
  <si>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</si>
  <si>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</si>
  <si>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</si>
  <si>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</si>
  <si>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</si>
  <si>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</si>
  <si>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</si>
  <si>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</si>
  <si>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</si>
  <si>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</si>
  <si>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</si>
  <si>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</si>
  <si>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</si>
  <si>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</si>
  <si>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</si>
  <si>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</si>
  <si>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</si>
  <si>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</si>
  <si>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</si>
  <si>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</si>
  <si>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</si>
  <si>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</si>
  <si>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</si>
  <si>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</si>
  <si>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</si>
  <si>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</si>
  <si>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</si>
  <si>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</si>
  <si>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</si>
  <si>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</si>
  <si>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</si>
  <si>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</si>
  <si>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</si>
  <si>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</si>
  <si>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</si>
  <si>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</si>
  <si>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</si>
  <si>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</si>
  <si>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</si>
  <si>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</si>
  <si>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</si>
  <si>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</si>
  <si>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</si>
  <si>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</si>
  <si>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</si>
  <si>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</si>
  <si>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</si>
  <si>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</si>
  <si>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</si>
  <si>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</si>
  <si>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</si>
  <si>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</si>
  <si>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</si>
  <si>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</si>
  <si>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</si>
  <si>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</si>
  <si>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</si>
  <si>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</si>
  <si>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</si>
  <si>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</si>
  <si>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</si>
  <si>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</si>
  <si>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</si>
  <si>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</si>
  <si>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</si>
  <si>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</si>
  <si>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</si>
  <si>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</si>
  <si>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</si>
  <si>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</si>
  <si>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</si>
  <si>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</si>
  <si>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</si>
  <si>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</si>
  <si>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</si>
  <si>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</si>
  <si>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</si>
  <si>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</si>
  <si>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</si>
  <si>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</si>
  <si>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</si>
  <si>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</si>
  <si>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</si>
  <si>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</si>
  <si>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</si>
  <si>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</si>
  <si>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</si>
  <si>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</si>
  <si>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</si>
  <si>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</si>
  <si>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</si>
  <si>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</si>
  <si>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</si>
  <si>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</si>
  <si>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</si>
  <si>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</si>
  <si>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</si>
  <si>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</si>
  <si>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</si>
  <si>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</si>
  <si>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</si>
  <si>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</si>
  <si>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</si>
  <si>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</si>
  <si>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</si>
  <si>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</si>
  <si>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</si>
  <si>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</si>
  <si>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</si>
  <si>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</si>
  <si>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</si>
  <si>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</si>
  <si>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</si>
  <si>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</si>
  <si>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</si>
  <si>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</si>
  <si>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</si>
  <si>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</si>
  <si>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</si>
  <si>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</si>
  <si>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</si>
  <si>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</si>
  <si>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</si>
  <si>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</si>
  <si>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</si>
  <si>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</si>
  <si>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</si>
  <si>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</si>
  <si>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</si>
  <si>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</si>
  <si>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</si>
  <si>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</si>
  <si>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</si>
  <si>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</si>
  <si>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</si>
  <si>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</si>
  <si>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</si>
  <si>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</si>
  <si>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</si>
  <si>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</si>
  <si>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</si>
  <si>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</si>
  <si>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</si>
  <si>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</si>
  <si>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</si>
  <si>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</si>
  <si>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</si>
  <si>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</si>
  <si>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</si>
  <si>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</si>
  <si>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</si>
  <si>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</si>
  <si>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</si>
  <si>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</si>
  <si>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</si>
  <si>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</si>
  <si>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</si>
  <si>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</si>
  <si>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</si>
  <si>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</si>
  <si>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</si>
  <si>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</si>
  <si>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</si>
  <si>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</si>
  <si>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</si>
  <si>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</si>
  <si>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</si>
  <si>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</si>
  <si>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</si>
  <si>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</si>
  <si>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</si>
  <si>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</si>
  <si>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</si>
  <si>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</si>
  <si>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</si>
  <si>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</si>
  <si>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</si>
  <si>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</si>
  <si>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</si>
  <si>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</si>
  <si>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</si>
  <si>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</si>
  <si>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</si>
  <si>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</si>
  <si>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</si>
  <si>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</si>
  <si>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</si>
  <si>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</si>
  <si>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</si>
  <si>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</si>
  <si>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</si>
  <si>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</si>
  <si>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</si>
  <si>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</si>
  <si>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</si>
  <si>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</si>
  <si>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</si>
  <si>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</si>
  <si>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</si>
  <si>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</si>
  <si>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</si>
  <si>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</si>
  <si>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</si>
  <si>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</si>
  <si>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</si>
  <si>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</si>
  <si>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</si>
  <si>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</si>
  <si>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</si>
  <si>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</si>
  <si>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</si>
  <si>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</si>
  <si>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</si>
  <si>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</si>
  <si>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</si>
  <si>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</si>
  <si>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</si>
  <si>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</si>
  <si>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</si>
  <si>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</si>
  <si>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</si>
  <si>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</si>
  <si>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</si>
  <si>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</si>
  <si>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</si>
  <si>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</si>
  <si>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</si>
  <si>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</si>
  <si>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</si>
  <si>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</si>
  <si>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</si>
  <si>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</si>
  <si>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</si>
  <si>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</si>
  <si>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</si>
  <si>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</si>
  <si>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</si>
  <si>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</si>
  <si>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</si>
  <si>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</si>
  <si>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</si>
  <si>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</si>
  <si>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</si>
  <si>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</si>
  <si>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</si>
  <si>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</si>
  <si>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</si>
  <si>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</si>
  <si>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</si>
  <si>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</si>
  <si>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</si>
  <si>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</si>
  <si>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</si>
  <si>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</si>
  <si>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</si>
  <si>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</si>
  <si>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</si>
  <si>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</si>
  <si>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</si>
  <si>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</si>
  <si>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</si>
  <si>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</si>
  <si>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</si>
  <si>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</si>
  <si>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</si>
  <si>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</si>
  <si>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</si>
  <si>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</si>
  <si>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</si>
  <si>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</si>
  <si>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</si>
  <si>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</si>
  <si>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</si>
  <si>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</si>
  <si>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</si>
  <si>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</si>
  <si>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</si>
  <si>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</si>
  <si>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</si>
  <si>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</si>
  <si>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</si>
  <si>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</si>
  <si>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</si>
  <si>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</si>
  <si>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</si>
  <si>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</si>
  <si>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</si>
  <si>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</si>
  <si>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</si>
  <si>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</si>
  <si>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</si>
  <si>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</si>
  <si>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</si>
  <si>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</si>
  <si>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</si>
  <si>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</si>
  <si>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</si>
  <si>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</si>
  <si>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</si>
  <si>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</si>
  <si>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</si>
  <si>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</si>
  <si>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</si>
  <si>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</si>
  <si>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</si>
  <si>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</si>
  <si>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</si>
  <si>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</si>
  <si>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</si>
  <si>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</si>
  <si>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</si>
  <si>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</si>
  <si>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</si>
  <si>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</si>
  <si>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</si>
  <si>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</si>
  <si>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</si>
  <si>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</si>
  <si>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</si>
  <si>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</si>
  <si>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</si>
  <si>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</si>
  <si>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</si>
  <si>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</si>
  <si>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</si>
  <si>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</si>
  <si>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</si>
  <si>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</si>
  <si>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</si>
  <si>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</si>
  <si>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</si>
  <si>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</si>
  <si>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</si>
  <si>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</si>
  <si>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</si>
  <si>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</si>
  <si>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</si>
  <si>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</si>
  <si>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</si>
  <si>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</si>
  <si>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</si>
  <si>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</si>
  <si>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</si>
  <si>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</si>
  <si>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</si>
  <si>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</si>
  <si>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</si>
  <si>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</si>
  <si>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</si>
  <si>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</si>
  <si>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</si>
  <si>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</si>
  <si>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</si>
  <si>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</si>
  <si>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</si>
  <si>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</si>
  <si>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</si>
  <si>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</si>
  <si>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</si>
  <si>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</si>
  <si>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</si>
  <si>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</si>
  <si>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</si>
  <si>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</si>
  <si>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</si>
  <si>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</si>
  <si>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</si>
  <si>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</si>
  <si>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</si>
  <si>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</si>
  <si>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</si>
  <si>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</si>
  <si>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</si>
  <si>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</si>
  <si>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</si>
  <si>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</si>
  <si>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</si>
  <si>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</si>
  <si>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</si>
  <si>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</si>
  <si>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</si>
  <si>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</si>
  <si>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</si>
  <si>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</si>
  <si>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</si>
  <si>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</si>
  <si>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</si>
  <si>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</si>
  <si>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</si>
  <si>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</si>
  <si>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</si>
  <si>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</si>
  <si>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</si>
  <si>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</si>
  <si>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</si>
  <si>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</si>
  <si>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</si>
  <si>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</si>
  <si>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</si>
  <si>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</si>
  <si>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</si>
  <si>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</si>
  <si>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</si>
  <si>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</si>
  <si>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</si>
  <si>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</si>
  <si>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</si>
  <si>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</si>
  <si>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</si>
  <si>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</si>
  <si>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</si>
  <si>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</si>
  <si>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</si>
  <si>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</si>
  <si>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</si>
  <si>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</si>
  <si>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</si>
  <si>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</si>
  <si>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</si>
  <si>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</si>
  <si>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</si>
  <si>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</si>
  <si>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</si>
  <si>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</si>
  <si>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</si>
  <si>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</si>
  <si>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</si>
  <si>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</si>
  <si>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</si>
  <si>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</si>
  <si>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</si>
  <si>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</si>
  <si>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</si>
  <si>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</si>
  <si>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</si>
  <si>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</si>
  <si>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</si>
  <si>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</si>
  <si>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</si>
  <si>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</si>
  <si>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</si>
  <si>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</si>
  <si>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</si>
  <si>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</si>
  <si>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</si>
  <si>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</si>
  <si>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</si>
  <si>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</si>
  <si>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</si>
  <si>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</si>
  <si>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</si>
  <si>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</si>
  <si>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</si>
  <si>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</si>
  <si>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</si>
  <si>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</si>
  <si>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</si>
  <si>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</si>
  <si>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</si>
  <si>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</si>
  <si>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</si>
  <si>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</si>
  <si>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</si>
  <si>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</si>
  <si>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</si>
  <si>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</si>
  <si>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</si>
  <si>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</si>
  <si>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</si>
  <si>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</si>
  <si>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</si>
  <si>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</si>
  <si>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</si>
  <si>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</si>
  <si>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</si>
  <si>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</si>
  <si>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</si>
  <si>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</si>
  <si>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</si>
  <si>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</si>
  <si>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</si>
  <si>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</si>
  <si>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</si>
  <si>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</si>
  <si>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</si>
  <si>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</si>
  <si>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</si>
  <si>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</si>
  <si>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</si>
  <si>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</si>
  <si>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</si>
  <si>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</si>
  <si>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</si>
  <si>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</si>
  <si>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</si>
  <si>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</si>
  <si>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</si>
  <si>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</si>
  <si>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</si>
  <si>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</si>
  <si>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</si>
  <si>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</si>
  <si>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</si>
  <si>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</si>
  <si>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</si>
  <si>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</si>
  <si>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</si>
  <si>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</si>
  <si>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</si>
  <si>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</si>
  <si>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</si>
  <si>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</si>
  <si>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</si>
  <si>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</si>
  <si>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</si>
  <si>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</si>
  <si>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</si>
  <si>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</si>
  <si>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</si>
  <si>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</si>
  <si>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</si>
  <si>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</si>
  <si>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</si>
  <si>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</si>
  <si>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</si>
  <si>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</si>
  <si>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</si>
  <si>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</si>
  <si>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</si>
  <si>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</si>
  <si>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</si>
  <si>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</si>
  <si>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</si>
  <si>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</si>
  <si>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</si>
  <si>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</si>
  <si>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</si>
  <si>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</si>
  <si>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</si>
  <si>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</si>
  <si>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</si>
  <si>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</si>
  <si>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</si>
  <si>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</si>
  <si>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</si>
  <si>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</si>
  <si>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</si>
  <si>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</si>
  <si>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</si>
  <si>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</si>
  <si>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</si>
  <si>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</si>
  <si>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</si>
  <si>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</si>
  <si>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</si>
  <si>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</si>
  <si>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</si>
  <si>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</si>
  <si>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</si>
  <si>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</si>
  <si>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</si>
  <si>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</si>
  <si>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</si>
  <si>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</si>
  <si>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</si>
  <si>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</si>
  <si>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</si>
  <si>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</si>
  <si>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</si>
  <si>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</si>
  <si>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</si>
  <si>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</si>
  <si>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</si>
  <si>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</si>
  <si>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</si>
  <si>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</si>
  <si>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</si>
  <si>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</si>
  <si>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</si>
  <si>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</si>
  <si>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</si>
  <si>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</si>
  <si>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</si>
  <si>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</si>
  <si>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</si>
  <si>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</si>
  <si>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</si>
  <si>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</si>
  <si>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</si>
  <si>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</si>
  <si>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</si>
  <si>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</si>
  <si>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</si>
  <si>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</si>
  <si>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</si>
  <si>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</si>
  <si>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</si>
  <si>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</si>
  <si>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</si>
  <si>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</si>
  <si>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</si>
  <si>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</si>
  <si>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</si>
  <si>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</si>
  <si>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</si>
  <si>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</si>
  <si>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</si>
  <si>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</si>
  <si>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</si>
  <si>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</si>
  <si>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</si>
  <si>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</si>
  <si>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</si>
  <si>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</si>
  <si>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</si>
  <si>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</si>
  <si>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</si>
  <si>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</si>
  <si>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</si>
  <si>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</si>
  <si>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</si>
  <si>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</si>
  <si>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</si>
  <si>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</si>
  <si>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</si>
  <si>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</si>
  <si>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</si>
  <si>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</si>
  <si>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</si>
  <si>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</si>
  <si>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</si>
  <si>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</si>
  <si>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</si>
  <si>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</si>
  <si>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</si>
  <si>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</si>
  <si>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</si>
  <si>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</si>
  <si>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</si>
  <si>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</si>
  <si>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</si>
  <si>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</si>
  <si>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</si>
  <si>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</si>
  <si>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</si>
  <si>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</si>
  <si>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</si>
  <si>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</si>
  <si>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</si>
  <si>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</si>
  <si>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</si>
  <si>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</si>
  <si>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</si>
  <si>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</si>
  <si>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</si>
  <si>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</si>
  <si>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</si>
  <si>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</si>
  <si>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</si>
  <si>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</si>
  <si>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</si>
  <si>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</si>
  <si>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</si>
  <si>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</si>
  <si>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</si>
  <si>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</si>
  <si>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</si>
  <si>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</si>
  <si>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</si>
  <si>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</si>
  <si>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</si>
  <si>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</si>
  <si>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</si>
  <si>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</si>
  <si>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</si>
  <si>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</si>
  <si>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</si>
  <si>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</si>
  <si>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</si>
  <si>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</si>
  <si>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</si>
  <si>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</si>
  <si>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</si>
  <si>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</si>
  <si>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</si>
  <si>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</si>
  <si>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</si>
  <si>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</si>
  <si>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</si>
  <si>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</si>
  <si>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</si>
  <si>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</si>
  <si>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</si>
  <si>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</si>
  <si>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</si>
  <si>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</si>
  <si>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</si>
  <si>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</si>
  <si>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</si>
  <si>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</si>
  <si>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</si>
  <si>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</si>
  <si>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</si>
  <si>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</si>
  <si>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</si>
  <si>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</si>
  <si>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</si>
  <si>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</si>
  <si>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</si>
  <si>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</si>
  <si>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</si>
  <si>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</si>
  <si>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</si>
  <si>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</si>
  <si>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</si>
  <si>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</si>
  <si>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</si>
  <si>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</si>
  <si>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</si>
  <si>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</si>
  <si>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</si>
  <si>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</si>
  <si>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</si>
  <si>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</si>
  <si>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</si>
  <si>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</si>
  <si>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</si>
  <si>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</si>
  <si>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</si>
  <si>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</si>
  <si>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</si>
  <si>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</si>
  <si>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</si>
  <si>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</si>
  <si>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</si>
  <si>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</si>
  <si>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</si>
  <si>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</si>
  <si>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</si>
  <si>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</si>
  <si>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</si>
  <si>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</si>
  <si>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</si>
  <si>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</si>
  <si>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</si>
  <si>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</si>
  <si>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</si>
  <si>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</si>
  <si>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</si>
  <si>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</si>
  <si>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</si>
  <si>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</si>
  <si>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</si>
  <si>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</si>
  <si>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</si>
  <si>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</si>
  <si>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</si>
  <si>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</si>
  <si>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</si>
  <si>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</si>
  <si>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</si>
  <si>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</si>
  <si>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</si>
  <si>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</si>
  <si>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</si>
  <si>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</si>
  <si>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</si>
  <si>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</si>
  <si>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</si>
  <si>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</si>
  <si>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</si>
  <si>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</si>
  <si>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</si>
  <si>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</si>
  <si>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</si>
  <si>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</si>
  <si>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</si>
  <si>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</si>
  <si>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</si>
  <si>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</si>
  <si>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</si>
  <si>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</si>
  <si>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</si>
  <si>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</si>
  <si>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</si>
  <si>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</si>
  <si>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</si>
  <si>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</si>
  <si>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</si>
  <si>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</si>
  <si>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</si>
  <si>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</si>
  <si>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</si>
  <si>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</si>
  <si>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</si>
  <si>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</si>
  <si>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</si>
  <si>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</si>
  <si>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</si>
  <si>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</si>
  <si>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</si>
  <si>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</si>
  <si>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</si>
  <si>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</si>
  <si>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</si>
  <si>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</si>
  <si>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</si>
  <si>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</si>
  <si>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</si>
  <si>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</si>
  <si>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</si>
  <si>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</si>
  <si>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</si>
  <si>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</si>
  <si>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</si>
  <si>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</si>
  <si>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</si>
  <si>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</si>
  <si>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</si>
  <si>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</si>
  <si>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</si>
  <si>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</si>
  <si>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</si>
  <si>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</si>
  <si>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</si>
  <si>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</si>
  <si>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</si>
  <si>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</si>
  <si>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</si>
  <si>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</si>
  <si>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</si>
  <si>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</si>
  <si>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</si>
  <si>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</si>
  <si>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</si>
  <si>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</si>
  <si>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</si>
  <si>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</si>
  <si>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</si>
  <si>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</si>
  <si>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</si>
  <si>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</si>
  <si>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</si>
  <si>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</si>
  <si>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</si>
  <si>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</si>
  <si>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</si>
  <si>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</si>
  <si>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</si>
  <si>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</si>
  <si>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</si>
  <si>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</si>
  <si>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</si>
  <si>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</si>
  <si>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</si>
  <si>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</si>
  <si>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</si>
  <si>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</si>
  <si>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</si>
  <si>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</si>
  <si>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</si>
  <si>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</si>
  <si>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</si>
  <si>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</si>
  <si>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</si>
  <si>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</si>
  <si>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</si>
  <si>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</si>
  <si>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</si>
  <si>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</si>
  <si>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</si>
  <si>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</si>
  <si>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</si>
  <si>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</si>
  <si>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</si>
  <si>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</si>
  <si>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</si>
  <si>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</si>
  <si>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</si>
  <si>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</si>
  <si>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</si>
  <si>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</si>
  <si>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</si>
  <si>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</si>
  <si>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</si>
  <si>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</si>
  <si>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</si>
  <si>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</si>
  <si>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</si>
  <si>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</si>
  <si>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</si>
  <si>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</si>
  <si>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</si>
  <si>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</si>
  <si>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</si>
  <si>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</si>
  <si>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</si>
  <si>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</si>
  <si>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</si>
  <si>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</si>
  <si>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</si>
  <si>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</si>
  <si>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</si>
  <si>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</si>
  <si>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</si>
  <si>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</si>
  <si>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</si>
  <si>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</si>
  <si>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</si>
  <si>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</si>
  <si>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</si>
  <si>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</si>
  <si>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</si>
  <si>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</si>
  <si>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</si>
  <si>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</si>
  <si>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</si>
  <si>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</si>
  <si>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</si>
  <si>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</si>
  <si>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</si>
  <si>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</si>
  <si>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</si>
  <si>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</si>
  <si>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</si>
  <si>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</si>
  <si>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</si>
  <si>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</si>
  <si>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</si>
  <si>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</si>
  <si>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</si>
  <si>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</si>
  <si>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</si>
  <si>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</si>
  <si>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</si>
  <si>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</si>
  <si>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</si>
  <si>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</si>
  <si>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</si>
  <si>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</si>
  <si>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</si>
  <si>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</si>
  <si>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</si>
  <si>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</si>
  <si>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</si>
  <si>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</si>
  <si>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</si>
  <si>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</si>
  <si>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</si>
  <si>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</si>
  <si>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</si>
  <si>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</si>
  <si>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</si>
  <si>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</si>
  <si>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</si>
  <si>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</si>
  <si>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</si>
  <si>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</si>
  <si>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</si>
  <si>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</si>
  <si>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</si>
  <si>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</si>
  <si>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</si>
  <si>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</si>
  <si>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</si>
  <si>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</si>
  <si>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</si>
  <si>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</si>
  <si>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</si>
  <si>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</si>
  <si>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</si>
  <si>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</si>
  <si>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</si>
  <si>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</si>
  <si>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</si>
  <si>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</si>
  <si>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</si>
  <si>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</si>
  <si>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</si>
  <si>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</si>
  <si>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</si>
  <si>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</si>
  <si>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</si>
  <si>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</si>
  <si>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</si>
  <si>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</si>
  <si>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</si>
  <si>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</si>
  <si>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</si>
  <si>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</si>
  <si>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</si>
  <si>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</si>
  <si>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</si>
  <si>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</si>
  <si>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</si>
  <si>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</si>
  <si>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</si>
  <si>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</si>
  <si>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</si>
  <si>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</si>
  <si>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</si>
  <si>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</si>
  <si>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</si>
  <si>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</si>
  <si>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</si>
  <si>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</si>
  <si>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</si>
  <si>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</si>
  <si>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</si>
  <si>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</si>
  <si>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</si>
  <si>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</si>
  <si>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</si>
  <si>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</si>
  <si>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</si>
  <si>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</si>
  <si>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</si>
  <si>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</si>
  <si>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</si>
  <si>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</si>
  <si>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</si>
  <si>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</si>
  <si>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</si>
  <si>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</si>
  <si>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</si>
  <si>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</si>
  <si>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</si>
  <si>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</si>
  <si>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</si>
  <si>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</si>
  <si>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</si>
  <si>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</si>
  <si>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</si>
  <si>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</si>
  <si>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</si>
  <si>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</si>
  <si>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</si>
  <si>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</si>
  <si>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</si>
  <si>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</si>
  <si>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</si>
  <si>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</si>
  <si>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</si>
  <si>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</si>
  <si>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</si>
  <si>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</si>
  <si>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</si>
  <si>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</si>
  <si>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</si>
  <si>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</si>
  <si>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</si>
  <si>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</si>
  <si>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</si>
  <si>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</si>
  <si>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</si>
  <si>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</si>
  <si>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</si>
  <si>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</si>
  <si>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</si>
  <si>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</si>
  <si>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</si>
  <si>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</si>
  <si>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</si>
  <si>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</si>
  <si>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</si>
  <si>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</si>
  <si>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</si>
  <si>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</si>
  <si>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</si>
  <si>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</si>
  <si>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</si>
  <si>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</si>
  <si>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</si>
  <si>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</si>
  <si>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</si>
  <si>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</si>
  <si>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</si>
  <si>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</si>
  <si>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</si>
  <si>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</si>
  <si>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</si>
  <si>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</si>
  <si>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</si>
  <si>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</si>
  <si>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</si>
  <si>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</si>
  <si>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</si>
  <si>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</si>
  <si>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</si>
  <si>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</si>
  <si>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</si>
  <si>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</si>
  <si>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</si>
  <si>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</si>
  <si>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</si>
  <si>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</si>
  <si>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</si>
  <si>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</si>
  <si>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</si>
  <si>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</si>
  <si>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</si>
  <si>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</si>
  <si>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</si>
  <si>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</si>
  <si>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</si>
  <si>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</si>
  <si>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</si>
  <si>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</si>
  <si>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</si>
  <si>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</si>
  <si>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</si>
  <si>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</si>
  <si>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</si>
  <si>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</si>
  <si>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</si>
  <si>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</si>
  <si>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</si>
  <si>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</si>
  <si>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</si>
  <si>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</si>
  <si>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</si>
  <si>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</si>
  <si>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</si>
  <si>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</si>
  <si>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</si>
  <si>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</si>
  <si>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</si>
  <si>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</si>
  <si>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</si>
  <si>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</si>
  <si>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</si>
  <si>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</si>
  <si>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</si>
  <si>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</si>
  <si>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</si>
  <si>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</si>
  <si>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</si>
  <si>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</si>
  <si>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</si>
  <si>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</si>
  <si>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</si>
  <si>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</si>
  <si>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</si>
  <si>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</si>
  <si>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</si>
  <si>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</si>
  <si>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</si>
  <si>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</si>
  <si>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</si>
  <si>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</si>
  <si>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</si>
  <si>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</si>
  <si>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</si>
  <si>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</si>
  <si>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</si>
  <si>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</si>
  <si>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</si>
  <si>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</si>
  <si>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</si>
  <si>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</si>
  <si>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</si>
  <si>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</si>
  <si>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</si>
  <si>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</si>
  <si>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</si>
  <si>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</si>
  <si>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</si>
  <si>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</si>
  <si>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</si>
  <si>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</si>
  <si>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</si>
  <si>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</si>
  <si>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</si>
  <si>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</si>
  <si>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</si>
  <si>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</si>
  <si>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</si>
  <si>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</si>
  <si>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</si>
  <si>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</si>
  <si>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</si>
  <si>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</si>
  <si>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</si>
  <si>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</si>
  <si>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</si>
  <si>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</si>
  <si>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</si>
  <si>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</si>
  <si>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</si>
  <si>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</si>
  <si>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</si>
  <si>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</si>
  <si>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</si>
  <si>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</si>
  <si>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</si>
  <si>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</si>
  <si>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</si>
  <si>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</si>
  <si>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</si>
  <si>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</si>
  <si>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</si>
  <si>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</si>
  <si>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</si>
  <si>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</si>
  <si>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</si>
  <si>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</si>
  <si>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</si>
  <si>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</si>
  <si>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</si>
  <si>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</si>
  <si>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</si>
  <si>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</si>
  <si>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</si>
  <si>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</si>
  <si>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</si>
  <si>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</si>
  <si>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</si>
  <si>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</si>
  <si>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</si>
  <si>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</si>
  <si>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</si>
  <si>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</si>
  <si>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</si>
  <si>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</si>
  <si>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</si>
  <si>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</si>
  <si>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</si>
  <si>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</si>
  <si>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</si>
  <si>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</si>
  <si>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</si>
  <si>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</si>
  <si>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</si>
  <si>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</si>
  <si>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</si>
  <si>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</si>
  <si>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</si>
  <si>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</si>
  <si>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</si>
  <si>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</si>
  <si>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</si>
  <si>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</si>
  <si>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</si>
  <si>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</si>
  <si>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</si>
  <si>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</si>
  <si>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</si>
  <si>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</si>
  <si>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</si>
  <si>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</si>
  <si>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</si>
  <si>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</si>
  <si>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</si>
  <si>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</si>
  <si>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</si>
  <si>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</si>
  <si>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</si>
  <si>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</si>
  <si>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</si>
  <si>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</si>
  <si>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</si>
  <si>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</si>
  <si>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</si>
  <si>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</si>
  <si>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</si>
  <si>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</si>
  <si>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</si>
  <si>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</si>
  <si>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</si>
  <si>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</si>
  <si>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</si>
  <si>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</si>
  <si>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</si>
  <si>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</si>
  <si>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</si>
  <si>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</si>
  <si>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</si>
  <si>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</si>
  <si>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</si>
  <si>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</si>
  <si>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</si>
  <si>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</si>
  <si>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</si>
  <si>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</si>
  <si>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</si>
  <si>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</si>
  <si>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</si>
  <si>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</si>
  <si>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</si>
  <si>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</si>
  <si>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</si>
  <si>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</si>
  <si>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</si>
  <si>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</si>
  <si>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</si>
  <si>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</si>
  <si>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</si>
  <si>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</si>
  <si>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</si>
  <si>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</si>
  <si>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</si>
  <si>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</si>
  <si>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</si>
  <si>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</si>
  <si>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</si>
  <si>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</si>
  <si>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</si>
  <si>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</si>
  <si>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</si>
  <si>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</si>
  <si>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</si>
  <si>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</si>
  <si>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</si>
  <si>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</si>
  <si>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</si>
  <si>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</si>
  <si>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</si>
  <si>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</si>
  <si>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</si>
  <si>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</si>
  <si>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</si>
  <si>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</si>
  <si>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</si>
  <si>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</si>
  <si>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</si>
  <si>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</si>
  <si>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</si>
  <si>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</si>
  <si>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</si>
  <si>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</si>
  <si>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</si>
  <si>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</si>
  <si>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</si>
  <si>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</si>
  <si>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</si>
  <si>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</si>
  <si>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</si>
  <si>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</si>
  <si>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</si>
  <si>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</si>
  <si>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</si>
  <si>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</si>
  <si>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</si>
  <si>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</si>
  <si>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</si>
  <si>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</si>
  <si>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</si>
  <si>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</si>
  <si>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</si>
  <si>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</si>
  <si>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</si>
  <si>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</si>
  <si>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</si>
  <si>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</si>
  <si>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</si>
  <si>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</si>
  <si>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</si>
  <si>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</si>
  <si>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</si>
  <si>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</si>
  <si>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</si>
  <si>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</si>
  <si>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</si>
  <si>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</si>
  <si>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</si>
  <si>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</si>
  <si>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</si>
  <si>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</si>
  <si>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</si>
  <si>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</si>
  <si>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</si>
  <si>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</si>
  <si>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</si>
  <si>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</si>
  <si>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</si>
  <si>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</si>
  <si>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</si>
  <si>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</si>
  <si>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</si>
  <si>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</si>
  <si>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</si>
  <si>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</si>
  <si>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</si>
  <si>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</si>
  <si>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</si>
  <si>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</si>
  <si>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</si>
  <si>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</si>
  <si>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</si>
  <si>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</si>
  <si>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</si>
  <si>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</si>
  <si>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</si>
  <si>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</si>
  <si>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</si>
  <si>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</si>
  <si>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</si>
  <si>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</si>
  <si>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</si>
  <si>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</si>
  <si>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</si>
  <si>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</si>
  <si>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</si>
  <si>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</si>
  <si>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</si>
  <si>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</si>
  <si>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</si>
  <si>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</si>
  <si>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</si>
  <si>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</si>
  <si>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</si>
  <si>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</si>
  <si>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</si>
  <si>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</si>
  <si>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</si>
  <si>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</si>
  <si>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</si>
  <si>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</si>
  <si>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</si>
  <si>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</si>
  <si>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</si>
  <si>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</si>
  <si>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</si>
  <si>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</si>
  <si>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</si>
  <si>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</si>
  <si>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</si>
  <si>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</si>
  <si>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</si>
  <si>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</si>
  <si>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</si>
  <si>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</si>
  <si>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</si>
  <si>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</si>
  <si>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</si>
  <si>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</si>
  <si>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</si>
  <si>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</si>
  <si>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</si>
  <si>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</si>
  <si>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</si>
  <si>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</si>
  <si>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</si>
  <si>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</si>
  <si>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</si>
  <si>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</si>
  <si>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</si>
  <si>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</si>
  <si>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</si>
  <si>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</si>
  <si>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</si>
  <si>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</si>
  <si>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</si>
  <si>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</si>
  <si>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</si>
  <si>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</si>
  <si>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</si>
  <si>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</si>
  <si>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</si>
  <si>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</si>
  <si>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</si>
  <si>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</si>
  <si>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</si>
  <si>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</si>
  <si>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</si>
  <si>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</si>
  <si>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</si>
  <si>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</si>
  <si>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</si>
  <si>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</si>
  <si>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</si>
  <si>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</si>
  <si>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</si>
  <si>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</si>
  <si>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</si>
  <si>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</si>
  <si>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</si>
  <si>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</si>
  <si>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</si>
  <si>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</si>
  <si>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</si>
  <si>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</si>
  <si>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</si>
  <si>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</si>
  <si>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</si>
  <si>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</si>
  <si>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</si>
  <si>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</si>
  <si>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</si>
  <si>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</si>
  <si>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</si>
  <si>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</si>
  <si>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</si>
  <si>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</si>
  <si>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</si>
  <si>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</si>
  <si>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</si>
  <si>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</si>
  <si>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</si>
  <si>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</si>
  <si>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</si>
  <si>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</si>
  <si>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</si>
  <si>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</si>
  <si>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</si>
  <si>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</si>
  <si>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</si>
  <si>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</si>
  <si>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</si>
  <si>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</si>
  <si>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</si>
  <si>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</si>
  <si>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</si>
  <si>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</si>
  <si>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</si>
  <si>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</si>
  <si>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</si>
  <si>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</si>
  <si>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</si>
  <si>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</si>
  <si>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</si>
  <si>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</si>
  <si>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</si>
  <si>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</si>
  <si>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</si>
  <si>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</si>
  <si>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</si>
  <si>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</si>
  <si>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</si>
  <si>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</si>
  <si>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</si>
  <si>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</si>
  <si>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</si>
  <si>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</si>
  <si>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</si>
  <si>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</si>
  <si>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</si>
  <si>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</si>
  <si>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</si>
  <si>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</si>
  <si>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</si>
  <si>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</si>
  <si>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</si>
  <si>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</si>
  <si>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</si>
  <si>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</si>
  <si>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</si>
  <si>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</si>
  <si>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</si>
  <si>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</si>
  <si>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</si>
  <si>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</si>
  <si>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</si>
  <si>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</si>
  <si>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</si>
  <si>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</si>
  <si>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</si>
  <si>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</si>
  <si>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</si>
  <si>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</si>
  <si>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</si>
  <si>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</si>
  <si>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</si>
  <si>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</si>
  <si>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</si>
  <si>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</si>
  <si>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</si>
  <si>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</si>
  <si>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</si>
  <si>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</si>
  <si>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</si>
  <si>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</si>
  <si>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</si>
  <si>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</si>
  <si>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</si>
  <si>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</si>
  <si>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</si>
  <si>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</si>
  <si>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</si>
  <si>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</si>
  <si>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</si>
  <si>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</si>
  <si>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</si>
  <si>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</si>
  <si>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</si>
  <si>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</si>
  <si>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</si>
  <si>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</si>
  <si>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</si>
  <si>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</si>
  <si>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</si>
  <si>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</si>
  <si>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</si>
  <si>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</si>
  <si>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</si>
  <si>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</si>
  <si>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</si>
  <si>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</si>
  <si>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</si>
  <si>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</si>
  <si>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</si>
  <si>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</si>
  <si>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</si>
  <si>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</si>
  <si>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</si>
  <si>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</si>
  <si>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</si>
  <si>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</si>
  <si>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</si>
  <si>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</si>
  <si>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</si>
  <si>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</si>
  <si>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</si>
  <si>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</si>
  <si>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</si>
  <si>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</si>
  <si>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</si>
  <si>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</si>
  <si>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</si>
  <si>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</si>
  <si>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</si>
  <si>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</si>
  <si>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</si>
  <si>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</si>
  <si>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</si>
  <si>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</si>
  <si>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</si>
  <si>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</si>
  <si>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</si>
  <si>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</si>
  <si>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</si>
  <si>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</si>
  <si>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</si>
  <si>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</si>
  <si>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</si>
  <si>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</si>
  <si>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</si>
  <si>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</si>
  <si>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</si>
  <si>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</si>
  <si>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</si>
  <si>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</si>
  <si>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</si>
  <si>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</si>
  <si>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</si>
  <si>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</si>
  <si>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</si>
  <si>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</si>
  <si>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</si>
  <si>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</si>
  <si>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</si>
  <si>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</si>
  <si>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</si>
  <si>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</si>
  <si>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</si>
  <si>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</si>
  <si>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</si>
  <si>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</si>
  <si>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</si>
  <si>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</si>
  <si>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</si>
  <si>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</si>
  <si>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</si>
  <si>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</si>
  <si>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</si>
  <si>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</si>
  <si>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</si>
  <si>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</si>
  <si>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</si>
  <si>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</si>
  <si>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</si>
  <si>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</si>
  <si>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</si>
  <si>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</si>
  <si>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</si>
  <si>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</si>
  <si>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</si>
  <si>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</si>
  <si>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</si>
  <si>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</si>
  <si>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</si>
  <si>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</si>
  <si>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</si>
  <si>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</si>
  <si>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</si>
  <si>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</si>
  <si>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</si>
  <si>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</si>
  <si>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</si>
  <si>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</si>
  <si>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</si>
  <si>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</si>
  <si>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</si>
  <si>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</si>
  <si>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</si>
  <si>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</si>
  <si>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</si>
  <si>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</si>
  <si>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</si>
  <si>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</si>
  <si>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</si>
  <si>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</si>
  <si>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</si>
  <si>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</si>
  <si>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</si>
  <si>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</si>
  <si>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</si>
  <si>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</si>
  <si>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</si>
  <si>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</si>
  <si>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</si>
  <si>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</si>
  <si>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</si>
  <si>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</si>
  <si>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</si>
  <si>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</si>
  <si>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</si>
  <si>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</si>
  <si>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</si>
  <si>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</si>
  <si>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</si>
  <si>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</si>
  <si>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</si>
  <si>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</si>
  <si>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</si>
  <si>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</si>
  <si>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</si>
  <si>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</si>
  <si>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</si>
  <si>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</si>
  <si>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</si>
  <si>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</si>
  <si>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</si>
  <si>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</si>
  <si>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</si>
  <si>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</si>
  <si>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</si>
  <si>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</si>
  <si>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</si>
  <si>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</si>
  <si>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</si>
  <si>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</si>
  <si>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</si>
  <si>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</si>
  <si>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</si>
  <si>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</si>
  <si>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</si>
  <si>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</si>
  <si>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</si>
  <si>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</si>
  <si>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</si>
  <si>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</si>
  <si>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</si>
  <si>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</si>
  <si>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</si>
  <si>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</si>
  <si>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</si>
  <si>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</si>
  <si>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</si>
  <si>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</si>
  <si>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</si>
  <si>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</si>
  <si>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</si>
  <si>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</si>
  <si>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</si>
  <si>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</si>
  <si>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</si>
  <si>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</si>
  <si>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</si>
  <si>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</si>
  <si>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</si>
  <si>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</si>
  <si>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</si>
  <si>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</si>
  <si>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</si>
  <si>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</si>
  <si>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</si>
  <si>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</si>
  <si>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</si>
  <si>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</si>
  <si>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</si>
  <si>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</si>
  <si>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</si>
  <si>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</si>
  <si>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</si>
  <si>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</si>
  <si>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</si>
  <si>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</si>
  <si>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</si>
  <si>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</si>
  <si>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</si>
  <si>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</si>
  <si>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</si>
  <si>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</si>
  <si>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</si>
  <si>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</si>
  <si>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</si>
  <si>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</si>
  <si>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</si>
  <si>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</si>
  <si>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</si>
  <si>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</si>
  <si>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</si>
  <si>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</si>
  <si>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</si>
  <si>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</si>
  <si>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</si>
  <si>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</si>
  <si>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</si>
  <si>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</si>
  <si>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</si>
  <si>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</si>
  <si>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</si>
  <si>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</si>
  <si>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</si>
  <si>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</si>
  <si>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</si>
  <si>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</si>
  <si>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</si>
  <si>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</si>
  <si>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</si>
  <si>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</si>
  <si>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</si>
  <si>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</si>
  <si>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</si>
  <si>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</si>
  <si>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</si>
  <si>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</si>
  <si>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</si>
  <si>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</si>
  <si>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</si>
  <si>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</si>
  <si>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</si>
  <si>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</si>
  <si>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</si>
  <si>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</si>
  <si>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</si>
  <si>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</si>
  <si>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</si>
  <si>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</si>
  <si>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</si>
  <si>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</si>
  <si>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</si>
  <si>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</si>
  <si>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</si>
  <si>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</si>
  <si>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</si>
  <si>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</si>
  <si>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</si>
  <si>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</si>
  <si>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</si>
  <si>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</si>
  <si>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</si>
  <si>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</si>
  <si>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</si>
  <si>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</si>
  <si>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</si>
  <si>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</si>
  <si>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</si>
  <si>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</si>
  <si>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</si>
  <si>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</si>
  <si>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</si>
  <si>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</si>
  <si>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</si>
  <si>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</si>
  <si>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</si>
  <si>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</si>
  <si>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</si>
  <si>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</si>
  <si>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</si>
  <si>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</si>
  <si>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</si>
  <si>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</si>
  <si>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</si>
  <si>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</si>
  <si>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</si>
  <si>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</si>
  <si>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</si>
  <si>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</si>
  <si>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</si>
  <si>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</si>
  <si>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</si>
  <si>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</si>
  <si>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</si>
  <si>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</si>
  <si>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</si>
  <si>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</si>
  <si>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</si>
  <si>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</si>
  <si>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</si>
  <si>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</si>
  <si>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</si>
  <si>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</si>
  <si>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</si>
  <si>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</si>
  <si>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</si>
  <si>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</si>
  <si>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</si>
  <si>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</si>
  <si>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</si>
  <si>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</si>
  <si>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</si>
  <si>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</si>
  <si>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</si>
  <si>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</si>
  <si>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</si>
  <si>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</si>
  <si>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</si>
  <si>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</si>
  <si>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</si>
  <si>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</si>
  <si>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</si>
  <si>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</si>
  <si>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</si>
  <si>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</si>
  <si>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</si>
  <si>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</si>
  <si>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</si>
  <si>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</si>
  <si>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</si>
  <si>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</si>
  <si>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</si>
  <si>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</si>
  <si>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</si>
  <si>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</si>
  <si>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</si>
  <si>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</si>
  <si>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</si>
  <si>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</si>
  <si>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</si>
  <si>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</si>
  <si>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</si>
  <si>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</si>
  <si>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</si>
  <si>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</si>
  <si>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</si>
  <si>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</si>
  <si>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</si>
  <si>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</si>
  <si>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</si>
  <si>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</si>
  <si>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</si>
  <si>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</si>
  <si>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</si>
  <si>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</si>
  <si>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</si>
  <si>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</si>
  <si>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</si>
  <si>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</si>
  <si>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</si>
  <si>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</si>
  <si>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</si>
  <si>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</si>
  <si>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</si>
  <si>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</si>
  <si>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</si>
  <si>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</si>
  <si>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</si>
  <si>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</si>
  <si>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</si>
  <si>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</si>
  <si>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</si>
  <si>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</si>
  <si>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</si>
  <si>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</si>
  <si>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</si>
  <si>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</si>
  <si>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</si>
  <si>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</si>
  <si>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</si>
  <si>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</si>
  <si>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</si>
  <si>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</si>
  <si>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</si>
  <si>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</si>
  <si>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</si>
  <si>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</si>
  <si>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</si>
  <si>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</si>
  <si>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</si>
  <si>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</si>
  <si>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</si>
  <si>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</si>
  <si>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</si>
  <si>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</si>
  <si>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</si>
  <si>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</si>
  <si>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</si>
  <si>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</si>
  <si>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</si>
  <si>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</si>
  <si>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</si>
  <si>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</si>
  <si>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</si>
  <si>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</si>
  <si>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</si>
  <si>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</si>
  <si>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</si>
  <si>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</si>
  <si>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</si>
  <si>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</si>
  <si>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</si>
  <si>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</si>
  <si>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</si>
  <si>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</si>
  <si>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</si>
  <si>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</si>
  <si>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</si>
  <si>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</si>
  <si>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</si>
  <si>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</si>
  <si>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</si>
  <si>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</si>
  <si>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</si>
  <si>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</si>
  <si>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</si>
  <si>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</si>
  <si>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</si>
  <si>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</si>
  <si>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</si>
  <si>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</si>
  <si>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</si>
  <si>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</si>
  <si>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</si>
  <si>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</si>
  <si>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</si>
  <si>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</si>
  <si>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</si>
  <si>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</si>
  <si>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</si>
  <si>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</si>
  <si>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</si>
  <si>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</si>
  <si>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</si>
  <si>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</si>
  <si>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</si>
  <si>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</si>
  <si>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</si>
  <si>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</si>
  <si>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</si>
  <si>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</si>
  <si>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</si>
  <si>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</si>
  <si>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</si>
  <si>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</si>
  <si>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</si>
  <si>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</si>
  <si>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</si>
  <si>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</si>
  <si>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</si>
  <si>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</si>
  <si>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</si>
  <si>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</si>
  <si>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</si>
  <si>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</si>
  <si>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</si>
  <si>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</si>
  <si>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</si>
  <si>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</si>
  <si>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</si>
  <si>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</si>
  <si>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</si>
  <si>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</si>
  <si>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</si>
  <si>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</si>
  <si>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</si>
  <si>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</si>
  <si>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</si>
  <si>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</si>
  <si>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</si>
  <si>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</si>
  <si>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</si>
  <si>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</si>
  <si>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</si>
  <si>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</si>
  <si>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</si>
  <si>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</si>
  <si>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</si>
  <si>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</si>
  <si>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</si>
  <si>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</si>
  <si>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</si>
  <si>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</si>
  <si>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</si>
  <si>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</si>
  <si>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</si>
  <si>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</si>
  <si>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</si>
  <si>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</si>
  <si>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</si>
  <si>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</si>
  <si>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</si>
  <si>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</si>
  <si>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</si>
  <si>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</si>
  <si>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</si>
  <si>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</si>
  <si>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</si>
  <si>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</si>
  <si>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</si>
  <si>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</si>
  <si>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</si>
  <si>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</si>
  <si>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</si>
  <si>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</si>
  <si>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</si>
  <si>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</si>
  <si>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</si>
  <si>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</si>
  <si>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</si>
  <si>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</si>
  <si>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</si>
  <si>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</si>
  <si>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</si>
  <si>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</si>
  <si>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</si>
  <si>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</si>
  <si>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</si>
  <si>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</si>
  <si>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</si>
  <si>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</si>
  <si>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</si>
  <si>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</si>
  <si>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</si>
  <si>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</si>
  <si>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</si>
  <si>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</si>
  <si>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</si>
  <si>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</si>
  <si>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</si>
  <si>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</si>
  <si>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</si>
  <si>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</si>
  <si>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</si>
  <si>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</si>
  <si>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</si>
  <si>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</si>
  <si>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</si>
  <si>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</si>
  <si>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</si>
  <si>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</si>
  <si>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</si>
  <si>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</si>
  <si>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</si>
  <si>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</si>
  <si>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</si>
  <si>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</si>
  <si>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</si>
  <si>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</si>
  <si>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</si>
  <si>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</si>
  <si>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</si>
  <si>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</si>
  <si>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</si>
  <si>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</si>
  <si>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</si>
  <si>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</si>
  <si>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</si>
  <si>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</si>
  <si>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</si>
  <si>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</si>
  <si>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</si>
  <si>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</si>
  <si>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</si>
  <si>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</si>
  <si>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</si>
  <si>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</si>
  <si>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</si>
  <si>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</si>
  <si>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</si>
  <si>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</si>
  <si>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</si>
  <si>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</si>
  <si>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</si>
  <si>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</si>
  <si>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</si>
  <si>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</si>
  <si>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</si>
  <si>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</si>
  <si>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</si>
  <si>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</si>
  <si>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</si>
  <si>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</si>
  <si>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</si>
  <si>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</si>
  <si>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</si>
  <si>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</si>
  <si>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</si>
  <si>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</si>
  <si>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</si>
  <si>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</si>
  <si>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</si>
  <si>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</si>
  <si>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</si>
  <si>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</si>
  <si>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</si>
  <si>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</si>
  <si>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</si>
  <si>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</si>
  <si>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</si>
  <si>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</si>
  <si>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</si>
  <si>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</si>
  <si>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</si>
  <si>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</si>
  <si>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</si>
  <si>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</si>
  <si>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</si>
  <si>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</si>
  <si>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</si>
  <si>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</si>
  <si>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</si>
  <si>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</si>
  <si>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</si>
  <si>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</si>
  <si>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</si>
  <si>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</si>
  <si>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</si>
  <si>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</si>
  <si>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</si>
  <si>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</si>
  <si>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</si>
  <si>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</si>
  <si>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</si>
  <si>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</si>
  <si>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</si>
  <si>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</si>
  <si>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</si>
  <si>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</si>
  <si>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</si>
  <si>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</si>
  <si>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</si>
  <si>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</si>
  <si>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</si>
  <si>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</si>
  <si>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</si>
  <si>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</si>
  <si>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</si>
  <si>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</si>
  <si>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</si>
  <si>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</si>
  <si>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</si>
  <si>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</si>
  <si>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</si>
  <si>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</si>
  <si>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</si>
  <si>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</si>
  <si>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</si>
  <si>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</si>
  <si>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</si>
  <si>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</si>
  <si>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</si>
  <si>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</si>
  <si>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</si>
  <si>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</si>
  <si>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</si>
  <si>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</si>
  <si>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</si>
  <si>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</si>
  <si>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</si>
  <si>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</si>
  <si>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</si>
  <si>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</si>
  <si>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</si>
  <si>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</si>
  <si>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</si>
  <si>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</si>
  <si>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</si>
  <si>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</si>
  <si>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</si>
  <si>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</si>
  <si>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</si>
  <si>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</si>
  <si>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</si>
  <si>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</si>
  <si>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</si>
  <si>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</si>
  <si>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</si>
  <si>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</si>
  <si>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</si>
  <si>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</si>
  <si>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</si>
  <si>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</si>
  <si>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</si>
  <si>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</si>
  <si>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</si>
  <si>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</si>
  <si>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</si>
  <si>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</si>
  <si>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</si>
  <si>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</si>
  <si>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</si>
  <si>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</si>
  <si>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</si>
  <si>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</si>
  <si>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</si>
  <si>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</si>
  <si>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</si>
  <si>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</si>
  <si>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</si>
  <si>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</si>
  <si>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</si>
  <si>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</si>
  <si>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</si>
  <si>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</si>
  <si>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</si>
  <si>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</si>
  <si>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</si>
  <si>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</si>
  <si>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</si>
  <si>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</si>
  <si>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</si>
  <si>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</si>
  <si>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</si>
  <si>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</si>
  <si>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</si>
  <si>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</si>
  <si>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</si>
  <si>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</si>
  <si>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</si>
  <si>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</si>
  <si>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</si>
  <si>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</si>
  <si>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</si>
  <si>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</si>
  <si>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</si>
  <si>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</si>
  <si>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</si>
  <si>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</si>
  <si>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</si>
  <si>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</si>
  <si>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</si>
  <si>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</si>
  <si>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</si>
  <si>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</si>
  <si>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</si>
  <si>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</si>
  <si>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</si>
  <si>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</si>
  <si>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</si>
  <si>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</si>
  <si>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</si>
  <si>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</si>
  <si>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</si>
  <si>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</si>
  <si>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</si>
  <si>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</si>
  <si>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</si>
  <si>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</si>
  <si>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</si>
  <si>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</si>
  <si>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</si>
  <si>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</si>
  <si>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</si>
  <si>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</si>
  <si>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</si>
  <si>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</si>
  <si>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</si>
  <si>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</si>
  <si>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</si>
  <si>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</si>
  <si>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</si>
  <si>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</si>
  <si>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</si>
  <si>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</si>
  <si>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</si>
  <si>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</si>
  <si>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</si>
  <si>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</si>
  <si>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</si>
  <si>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</si>
  <si>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</si>
  <si>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</si>
  <si>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</si>
  <si>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</si>
  <si>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</si>
  <si>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</si>
  <si>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</si>
  <si>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</si>
  <si>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</si>
  <si>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</si>
  <si>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</si>
  <si>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</si>
  <si>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</si>
  <si>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</si>
  <si>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</si>
  <si>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</si>
  <si>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</si>
  <si>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</si>
  <si>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</si>
  <si>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</si>
  <si>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</si>
  <si>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</si>
  <si>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</si>
  <si>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</si>
  <si>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</si>
  <si>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</si>
  <si>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</si>
  <si>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</si>
  <si>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</si>
  <si>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</si>
  <si>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</si>
  <si>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</si>
  <si>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</si>
  <si>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</si>
  <si>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</si>
  <si>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</si>
  <si>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</si>
  <si>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</si>
  <si>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</si>
  <si>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</si>
  <si>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</si>
  <si>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</si>
  <si>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</si>
  <si>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</si>
  <si>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</si>
  <si>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</si>
  <si>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</si>
  <si>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</si>
  <si>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</si>
  <si>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</si>
  <si>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</si>
  <si>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</si>
  <si>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</si>
  <si>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</si>
  <si>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</si>
  <si>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</si>
  <si>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</si>
  <si>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</si>
  <si>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</si>
  <si>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</si>
  <si>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</si>
  <si>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</si>
  <si>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</si>
  <si>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</si>
  <si>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</si>
  <si>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</si>
  <si>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</si>
  <si>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</si>
  <si>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</si>
  <si>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</si>
  <si>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</si>
  <si>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</si>
  <si>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</si>
  <si>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</si>
  <si>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</si>
  <si>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</si>
  <si>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</si>
  <si>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</si>
  <si>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</si>
  <si>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</si>
  <si>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</si>
  <si>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</si>
  <si>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</si>
  <si>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</si>
  <si>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</si>
  <si>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</si>
  <si>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</si>
  <si>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</si>
  <si>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</si>
  <si>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</si>
  <si>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</si>
  <si>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</si>
  <si>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</si>
  <si>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</si>
  <si>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</si>
  <si>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</si>
  <si>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</si>
  <si>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</si>
  <si>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</si>
  <si>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</si>
  <si>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</si>
  <si>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</si>
  <si>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</si>
  <si>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</si>
  <si>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</si>
  <si>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</si>
  <si>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</si>
  <si>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</si>
  <si>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</si>
  <si>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</si>
  <si>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</si>
  <si>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</si>
  <si>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</si>
  <si>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</si>
  <si>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</si>
  <si>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</si>
  <si>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</si>
  <si>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</si>
  <si>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</si>
  <si>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</si>
  <si>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</si>
  <si>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</si>
  <si>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</si>
  <si>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</si>
  <si>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</si>
  <si>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</si>
  <si>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</si>
  <si>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</si>
  <si>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</si>
  <si>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</si>
  <si>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</si>
  <si>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</si>
  <si>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</si>
  <si>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</si>
  <si>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</si>
  <si>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</si>
  <si>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</si>
  <si>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</si>
  <si>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</si>
  <si>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</si>
  <si>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</si>
  <si>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</si>
  <si>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</si>
  <si>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</si>
  <si>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</si>
  <si>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</si>
  <si>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</si>
  <si>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</si>
  <si>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</si>
  <si>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</si>
  <si>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</si>
  <si>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</si>
  <si>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</si>
  <si>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</si>
  <si>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</si>
  <si>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</si>
  <si>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</si>
  <si>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</si>
  <si>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</si>
  <si>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</si>
  <si>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</si>
  <si>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</si>
  <si>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</si>
  <si>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</si>
  <si>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</si>
  <si>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</si>
  <si>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</si>
  <si>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</si>
  <si>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</si>
  <si>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</si>
  <si>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</si>
  <si>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</si>
  <si>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</si>
  <si>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</si>
  <si>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</si>
  <si>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</si>
  <si>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</si>
  <si>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</si>
  <si>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</si>
  <si>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</si>
  <si>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</si>
  <si>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</si>
  <si>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</si>
  <si>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</si>
  <si>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</si>
  <si>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</si>
  <si>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</si>
  <si>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</si>
  <si>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</si>
  <si>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</si>
  <si>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</si>
  <si>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</si>
  <si>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</si>
  <si>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</si>
  <si>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</si>
  <si>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</si>
  <si>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</si>
  <si>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</si>
  <si>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</si>
  <si>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</si>
  <si>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</si>
  <si>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</si>
  <si>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</si>
  <si>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</si>
  <si>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</si>
  <si>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</si>
  <si>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</si>
  <si>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</si>
  <si>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</si>
  <si>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</si>
  <si>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</si>
  <si>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</si>
  <si>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</si>
  <si>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</si>
  <si>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</si>
  <si>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</si>
  <si>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</si>
  <si>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</si>
  <si>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</si>
  <si>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</si>
  <si>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</si>
  <si>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</si>
  <si>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</si>
  <si>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</si>
  <si>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</si>
  <si>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</si>
  <si>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</si>
  <si>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</si>
  <si>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</si>
  <si>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</si>
  <si>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</si>
  <si>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</si>
  <si>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</si>
  <si>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</si>
  <si>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</si>
  <si>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</si>
  <si>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</si>
  <si>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</si>
  <si>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</si>
  <si>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</si>
  <si>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</si>
  <si>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</si>
  <si>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</si>
  <si>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</si>
  <si>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</si>
  <si>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</si>
  <si>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</si>
  <si>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</si>
  <si>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</si>
  <si>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</si>
  <si>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</si>
  <si>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</si>
  <si>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</si>
  <si>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</si>
  <si>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</si>
  <si>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</si>
  <si>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</si>
  <si>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</si>
  <si>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</si>
  <si>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</si>
  <si>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</si>
  <si>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</si>
  <si>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</si>
  <si>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</si>
  <si>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</si>
  <si>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</si>
  <si>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</si>
  <si>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</si>
  <si>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</si>
  <si>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</si>
  <si>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</si>
  <si>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</si>
  <si>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</si>
  <si>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</si>
  <si>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</si>
  <si>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</si>
  <si>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</si>
  <si>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</si>
  <si>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</si>
  <si>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</si>
  <si>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</si>
  <si>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</si>
  <si>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</si>
  <si>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</si>
  <si>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</si>
  <si>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</si>
  <si>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</si>
  <si>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</si>
  <si>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</si>
  <si>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</si>
  <si>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</si>
  <si>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</si>
  <si>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</si>
  <si>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</si>
  <si>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</si>
  <si>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</si>
  <si>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</si>
  <si>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</si>
  <si>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</si>
  <si>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</si>
  <si>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</si>
  <si>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</si>
  <si>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</si>
  <si>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</si>
  <si>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</si>
  <si>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</si>
  <si>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</si>
  <si>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</si>
  <si>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</si>
  <si>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</si>
  <si>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</si>
  <si>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</si>
  <si>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</si>
  <si>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</si>
  <si>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</si>
  <si>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</si>
  <si>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</si>
  <si>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</si>
  <si>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</si>
  <si>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</si>
  <si>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</si>
  <si>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</si>
  <si>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</si>
  <si>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</si>
  <si>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</si>
  <si>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</si>
  <si>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</si>
  <si>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</si>
  <si>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</si>
  <si>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</si>
  <si>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</si>
  <si>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</si>
  <si>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</si>
  <si>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</si>
  <si>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</si>
  <si>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</si>
  <si>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</si>
  <si>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</si>
  <si>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</si>
  <si>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</si>
  <si>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</si>
  <si>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</si>
  <si>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</si>
  <si>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</si>
  <si>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</si>
  <si>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</si>
  <si>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</si>
  <si>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</si>
  <si>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</si>
  <si>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</si>
  <si>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</si>
  <si>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</si>
  <si>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</si>
  <si>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</si>
  <si>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</si>
  <si>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</si>
  <si>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</si>
  <si>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</si>
  <si>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</si>
  <si>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</si>
  <si>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</si>
  <si>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</si>
  <si>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</si>
  <si>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</si>
  <si>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</si>
  <si>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</si>
  <si>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</si>
  <si>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</si>
  <si>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</si>
  <si>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</si>
  <si>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</si>
  <si>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</si>
  <si>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</si>
  <si>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</si>
  <si>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</si>
  <si>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</si>
  <si>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</si>
  <si>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</si>
  <si>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</si>
  <si>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</si>
  <si>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</si>
  <si>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</si>
  <si>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</si>
  <si>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</si>
  <si>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</si>
  <si>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</si>
  <si>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</si>
  <si>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</si>
  <si>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</si>
  <si>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</si>
  <si>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</si>
  <si>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</si>
  <si>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</si>
  <si>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</si>
  <si>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</si>
  <si>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</si>
  <si>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</si>
  <si>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</si>
  <si>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</si>
  <si>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</si>
  <si>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</si>
  <si>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</si>
  <si>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</si>
  <si>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</si>
  <si>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</si>
  <si>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</si>
  <si>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</si>
  <si>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</si>
  <si>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</si>
  <si>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</si>
  <si>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</si>
  <si>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</si>
  <si>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</si>
  <si>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</si>
  <si>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</si>
  <si>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</si>
  <si>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</si>
  <si>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</si>
  <si>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</si>
  <si>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</si>
  <si>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</si>
  <si>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</si>
  <si>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</si>
  <si>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</si>
  <si>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</si>
  <si>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</si>
  <si>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</si>
  <si>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</si>
  <si>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</si>
  <si>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</si>
  <si>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</si>
  <si>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</si>
  <si>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</si>
  <si>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</si>
  <si>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</si>
  <si>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</si>
  <si>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</si>
  <si>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</si>
  <si>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</si>
  <si>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</si>
  <si>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</si>
  <si>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</si>
  <si>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</si>
  <si>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</si>
  <si>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</si>
  <si>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</si>
  <si>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</si>
  <si>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</si>
  <si>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</si>
  <si>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</si>
  <si>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</si>
  <si>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</si>
  <si>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</si>
  <si>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</si>
  <si>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</si>
  <si>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</si>
  <si>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</si>
  <si>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</si>
  <si>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</si>
  <si>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</si>
  <si>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</si>
  <si>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</si>
  <si>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</si>
  <si>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</si>
  <si>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</si>
  <si>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</si>
  <si>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</si>
  <si>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</si>
  <si>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</si>
  <si>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</si>
  <si>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</si>
  <si>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</si>
  <si>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</si>
  <si>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</si>
  <si>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</si>
  <si>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</si>
  <si>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</si>
  <si>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</si>
  <si>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</si>
  <si>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</si>
  <si>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</si>
  <si>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</si>
  <si>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</si>
  <si>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</si>
  <si>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</si>
  <si>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</si>
  <si>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</si>
  <si>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</si>
  <si>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</si>
  <si>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</si>
  <si>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</si>
  <si>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</si>
  <si>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</si>
  <si>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</si>
  <si>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</si>
  <si>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</si>
  <si>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</si>
  <si>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</si>
  <si>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</si>
  <si>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</si>
  <si>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</si>
  <si>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</si>
  <si>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</si>
  <si>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</si>
  <si>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</si>
  <si>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</si>
  <si>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</si>
  <si>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</si>
  <si>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</si>
  <si>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</si>
  <si>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</si>
  <si>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</si>
  <si>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</si>
  <si>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</si>
  <si>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</si>
  <si>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</si>
  <si>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</si>
  <si>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</si>
  <si>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</si>
  <si>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</si>
  <si>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</si>
  <si>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</si>
  <si>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</si>
  <si>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</si>
  <si>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</si>
  <si>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</si>
  <si>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</si>
  <si>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</si>
  <si>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</si>
  <si>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</si>
  <si>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</si>
  <si>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</si>
  <si>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</si>
  <si>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</si>
  <si>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</si>
  <si>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</si>
  <si>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</si>
  <si>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</si>
  <si>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</si>
  <si>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</si>
  <si>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</si>
  <si>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</si>
  <si>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</si>
  <si>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</si>
  <si>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</si>
  <si>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</si>
  <si>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</si>
  <si>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</si>
  <si>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</si>
  <si>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</si>
  <si>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</si>
  <si>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</si>
  <si>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</si>
  <si>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</si>
  <si>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</si>
  <si>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</si>
  <si>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</si>
  <si>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</si>
  <si>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</si>
  <si>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</si>
  <si>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</si>
  <si>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</si>
  <si>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</si>
  <si>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</si>
  <si>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</si>
  <si>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</si>
  <si>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</si>
  <si>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</si>
  <si>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</si>
  <si>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</si>
  <si>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</si>
  <si>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</si>
  <si>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</si>
  <si>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</si>
  <si>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</si>
  <si>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</si>
  <si>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</si>
  <si>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</si>
  <si>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</si>
  <si>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</si>
  <si>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</si>
  <si>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</si>
  <si>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</si>
  <si>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</si>
  <si>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</si>
  <si>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</si>
  <si>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</si>
  <si>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</si>
  <si>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</si>
  <si>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</si>
  <si>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</si>
  <si>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</si>
  <si>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</si>
  <si>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</si>
  <si>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</si>
  <si>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</si>
  <si>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</si>
  <si>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</si>
  <si>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</si>
  <si>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</si>
  <si>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</si>
  <si>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</si>
  <si>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</si>
  <si>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</si>
  <si>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</si>
  <si>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</si>
  <si>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</si>
  <si>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</si>
  <si>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</si>
  <si>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</si>
  <si>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</si>
  <si>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</si>
  <si>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</si>
  <si>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</si>
  <si>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</si>
  <si>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</si>
  <si>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</si>
  <si>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</si>
  <si>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</si>
  <si>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</si>
  <si>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</si>
  <si>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</si>
  <si>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</si>
  <si>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</si>
  <si>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</si>
  <si>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</si>
  <si>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</si>
  <si>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</si>
  <si>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</si>
  <si>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</si>
  <si>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</si>
  <si>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</si>
  <si>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</si>
  <si>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</si>
  <si>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</si>
  <si>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</si>
  <si>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</si>
  <si>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</si>
  <si>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</si>
  <si>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</si>
  <si>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</si>
  <si>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</si>
  <si>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</si>
  <si>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</si>
  <si>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</si>
  <si>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</si>
  <si>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</si>
  <si>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</si>
  <si>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</si>
  <si>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</si>
  <si>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</si>
  <si>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</si>
  <si>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</si>
  <si>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</si>
  <si>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</si>
  <si>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</si>
  <si>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</si>
  <si>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</si>
  <si>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</si>
  <si>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</si>
  <si>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</si>
  <si>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</si>
  <si>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</si>
  <si>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</si>
  <si>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</si>
  <si>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</si>
  <si>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</si>
  <si>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</si>
  <si>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</si>
  <si>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</si>
  <si>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</si>
  <si>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</si>
  <si>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</si>
  <si>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</si>
  <si>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</si>
  <si>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</si>
  <si>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</si>
  <si>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</si>
  <si>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</si>
  <si>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</si>
  <si>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</si>
  <si>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</si>
  <si>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</si>
  <si>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</si>
  <si>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</si>
  <si>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</si>
  <si>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</si>
  <si>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</si>
  <si>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</si>
  <si>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</si>
  <si>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</si>
  <si>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</si>
  <si>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</si>
  <si>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</si>
  <si>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</si>
  <si>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</si>
  <si>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</si>
  <si>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</si>
  <si>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</si>
  <si>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</si>
  <si>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</si>
  <si>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</si>
  <si>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</si>
  <si>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</si>
  <si>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</si>
  <si>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</si>
  <si>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</si>
  <si>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</si>
  <si>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</si>
  <si>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</si>
  <si>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</si>
  <si>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</si>
  <si>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</si>
  <si>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</si>
  <si>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</si>
  <si>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</si>
  <si>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</si>
  <si>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</si>
  <si>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</si>
  <si>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</si>
  <si>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</si>
  <si>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</si>
  <si>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</si>
  <si>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</si>
  <si>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</si>
  <si>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</si>
  <si>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</si>
  <si>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</si>
  <si>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</si>
  <si>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</si>
  <si>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</si>
  <si>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</si>
  <si>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</si>
  <si>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</si>
  <si>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</si>
  <si>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</si>
  <si>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</si>
  <si>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</si>
  <si>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</si>
  <si>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</si>
  <si>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</si>
  <si>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</si>
  <si>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</si>
  <si>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</si>
  <si>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</si>
  <si>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</si>
  <si>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</si>
  <si>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</si>
  <si>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</si>
  <si>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</si>
  <si>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</si>
  <si>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</si>
  <si>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</si>
  <si>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</si>
  <si>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</si>
  <si>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</si>
  <si>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</si>
  <si>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</si>
  <si>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</si>
  <si>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</si>
  <si>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</si>
  <si>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</si>
  <si>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</si>
  <si>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</si>
  <si>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</si>
  <si>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</si>
  <si>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</si>
  <si>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</si>
  <si>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</si>
  <si>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</si>
  <si>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</si>
  <si>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</si>
  <si>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</si>
  <si>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</si>
  <si>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</si>
  <si>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</si>
  <si>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</si>
  <si>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</si>
  <si>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</si>
  <si>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</si>
  <si>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</si>
  <si>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</si>
  <si>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</si>
  <si>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</si>
  <si>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</si>
  <si>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</si>
  <si>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</si>
  <si>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</si>
  <si>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</si>
  <si>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</si>
  <si>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</si>
  <si>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</si>
  <si>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</si>
  <si>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</si>
  <si>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</si>
  <si>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</si>
  <si>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</si>
  <si>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</si>
  <si>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</si>
  <si>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</si>
  <si>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</si>
  <si>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</si>
  <si>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</si>
  <si>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</si>
  <si>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</si>
  <si>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</si>
  <si>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</si>
  <si>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</si>
  <si>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</si>
  <si>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</si>
  <si>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</si>
  <si>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</si>
  <si>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</si>
  <si>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</si>
  <si>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</si>
  <si>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</si>
  <si>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</si>
  <si>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</si>
  <si>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</si>
  <si>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</si>
  <si>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</si>
  <si>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</si>
  <si>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</si>
  <si>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</si>
  <si>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</si>
  <si>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</si>
  <si>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</si>
  <si>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</si>
  <si>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</si>
  <si>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</si>
  <si>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</si>
  <si>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</si>
  <si>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</si>
  <si>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</si>
  <si>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</si>
  <si>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</si>
  <si>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</si>
  <si>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</si>
  <si>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</si>
  <si>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</si>
  <si>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</si>
  <si>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</si>
  <si>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</si>
  <si>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</si>
  <si>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</si>
  <si>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</si>
  <si>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</si>
  <si>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</si>
  <si>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</si>
  <si>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</si>
  <si>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</si>
  <si>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</si>
  <si>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</si>
  <si>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</si>
  <si>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</si>
  <si>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</si>
  <si>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</si>
  <si>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</si>
  <si>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</si>
  <si>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</si>
  <si>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</si>
  <si>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</si>
  <si>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</si>
  <si>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</si>
  <si>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</si>
  <si>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</si>
  <si>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</si>
  <si>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</si>
  <si>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</si>
  <si>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</si>
  <si>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</si>
  <si>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</si>
  <si>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</si>
  <si>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</si>
  <si>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</si>
  <si>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</si>
  <si>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</si>
  <si>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</si>
  <si>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</si>
  <si>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</si>
  <si>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</si>
  <si>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</si>
  <si>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</si>
  <si>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</si>
  <si>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</si>
  <si>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</si>
  <si>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</si>
  <si>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</si>
  <si>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</si>
  <si>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</si>
  <si>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</si>
  <si>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</si>
  <si>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</si>
  <si>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</si>
  <si>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</si>
  <si>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</si>
  <si>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</si>
  <si>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</si>
  <si>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</si>
  <si>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</si>
  <si>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</si>
  <si>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</si>
  <si>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</si>
  <si>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</si>
  <si>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</si>
  <si>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</si>
  <si>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</si>
  <si>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</si>
  <si>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</si>
  <si>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</si>
  <si>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</si>
  <si>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</si>
  <si>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</si>
  <si>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</si>
  <si>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</si>
  <si>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</si>
  <si>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</si>
  <si>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</si>
  <si>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</si>
  <si>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</si>
  <si>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</si>
  <si>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</si>
  <si>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</si>
  <si>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</si>
  <si>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</si>
  <si>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</si>
  <si>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</si>
  <si>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</si>
  <si>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</si>
  <si>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</si>
  <si>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</si>
  <si>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</si>
  <si>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</si>
  <si>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</si>
  <si>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</si>
  <si>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</si>
  <si>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</si>
  <si>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</si>
  <si>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</si>
  <si>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</si>
  <si>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</si>
  <si>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</si>
  <si>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</si>
  <si>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</si>
  <si>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</si>
  <si>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</si>
  <si>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</si>
  <si>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</si>
  <si>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</si>
  <si>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</si>
  <si>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</si>
  <si>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</si>
  <si>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</si>
  <si>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</si>
  <si>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</si>
  <si>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</si>
  <si>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</si>
  <si>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</si>
  <si>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</si>
  <si>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</si>
  <si>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</si>
  <si>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</si>
  <si>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</si>
  <si>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</si>
  <si>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</si>
  <si>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</si>
  <si>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</si>
  <si>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</si>
  <si>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</si>
  <si>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</si>
  <si>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</si>
  <si>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</si>
  <si>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</si>
  <si>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</si>
  <si>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</si>
  <si>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</si>
  <si>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</si>
  <si>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</si>
  <si>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</si>
  <si>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</si>
  <si>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</si>
  <si>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</si>
  <si>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</si>
  <si>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</si>
  <si>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</si>
  <si>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</si>
  <si>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</si>
  <si>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</si>
  <si>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</si>
  <si>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</si>
  <si>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</si>
  <si>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</si>
  <si>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</si>
  <si>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</si>
  <si>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</si>
  <si>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</si>
  <si>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</si>
  <si>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</si>
  <si>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</si>
  <si>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</si>
  <si>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</si>
  <si>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</si>
  <si>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</si>
  <si>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</si>
  <si>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</si>
  <si>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</si>
  <si>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</si>
  <si>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</si>
  <si>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</si>
  <si>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</si>
  <si>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</si>
  <si>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</si>
  <si>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</si>
  <si>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</si>
  <si>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</si>
  <si>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</si>
  <si>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</si>
  <si>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</si>
  <si>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</si>
  <si>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</si>
  <si>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</si>
  <si>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</si>
  <si>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</si>
  <si>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</si>
  <si>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</si>
  <si>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</si>
  <si>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</si>
  <si>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</si>
  <si>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</si>
  <si>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</si>
  <si>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</si>
  <si>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</si>
  <si>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</si>
  <si>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</si>
  <si>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</si>
  <si>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</si>
  <si>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</si>
  <si>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</si>
  <si>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</si>
  <si>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</si>
  <si>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</si>
  <si>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</si>
  <si>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</si>
  <si>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</si>
  <si>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</si>
  <si>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</si>
  <si>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</si>
  <si>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</si>
  <si>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</si>
  <si>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</si>
  <si>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</si>
  <si>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</si>
  <si>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</si>
  <si>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</si>
  <si>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</si>
  <si>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</si>
  <si>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</si>
  <si>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</si>
  <si>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</si>
  <si>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</si>
  <si>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</si>
  <si>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</si>
  <si>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</si>
  <si>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</si>
  <si>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</si>
  <si>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</si>
  <si>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</si>
  <si>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</si>
  <si>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</si>
  <si>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</si>
  <si>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</si>
  <si>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</si>
  <si>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</si>
  <si>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</si>
  <si>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</si>
  <si>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</si>
  <si>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</si>
  <si>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</si>
  <si>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</si>
  <si>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</si>
  <si>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</si>
  <si>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</si>
  <si>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</si>
  <si>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</si>
  <si>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</si>
  <si>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</si>
  <si>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</si>
  <si>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</si>
  <si>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</si>
  <si>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</si>
  <si>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</si>
  <si>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</si>
  <si>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</si>
  <si>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</si>
  <si>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</si>
  <si>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</si>
  <si>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</si>
  <si>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</si>
  <si>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</si>
  <si>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</si>
  <si>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</si>
  <si>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</si>
  <si>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</si>
  <si>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</si>
  <si>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</si>
  <si>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</si>
  <si>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</si>
  <si>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</si>
  <si>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</si>
  <si>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</si>
  <si>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</si>
  <si>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</si>
  <si>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</si>
  <si>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</si>
  <si>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</si>
  <si>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</si>
  <si>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</si>
  <si>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</si>
  <si>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</si>
  <si>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</si>
  <si>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</si>
  <si>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</si>
  <si>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</si>
  <si>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</si>
  <si>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</si>
  <si>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</si>
  <si>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</si>
  <si>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</si>
  <si>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</si>
  <si>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</si>
  <si>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</si>
  <si>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</si>
  <si>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</si>
  <si>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</si>
  <si>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</si>
  <si>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</si>
  <si>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</si>
  <si>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</si>
  <si>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</si>
  <si>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</si>
  <si>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</si>
  <si>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</si>
  <si>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</si>
  <si>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</si>
  <si>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</si>
  <si>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</si>
  <si>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</si>
  <si>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</si>
  <si>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</si>
  <si>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</si>
  <si>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</si>
  <si>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</si>
  <si>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</si>
  <si>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</si>
  <si>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</si>
  <si>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</si>
  <si>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</si>
  <si>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</si>
  <si>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</si>
  <si>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</si>
  <si>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</si>
  <si>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</si>
  <si>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</si>
  <si>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</si>
  <si>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</si>
  <si>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</si>
  <si>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</si>
  <si>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</si>
  <si>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</si>
  <si>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</si>
  <si>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</si>
  <si>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</si>
  <si>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</si>
  <si>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</si>
  <si>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</si>
  <si>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</si>
  <si>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</si>
  <si>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</si>
  <si>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</si>
  <si>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</si>
  <si>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</si>
  <si>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</si>
  <si>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</si>
  <si>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</si>
  <si>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</si>
  <si>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</si>
  <si>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</si>
  <si>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</si>
  <si>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</si>
  <si>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</si>
  <si>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</si>
  <si>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</si>
  <si>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</si>
  <si>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</si>
  <si>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</si>
  <si>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</si>
  <si>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</si>
  <si>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</si>
  <si>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</si>
  <si>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</si>
  <si>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</si>
  <si>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</si>
  <si>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</si>
  <si>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</si>
  <si>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</si>
  <si>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</si>
  <si>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</si>
  <si>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</si>
  <si>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</si>
  <si>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</si>
  <si>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</si>
  <si>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</si>
  <si>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</si>
  <si>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</si>
  <si>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</si>
  <si>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</si>
  <si>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</si>
  <si>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</si>
  <si>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</si>
  <si>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</si>
  <si>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</si>
  <si>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</si>
  <si>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</si>
  <si>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</si>
  <si>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</si>
  <si>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</si>
  <si>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</si>
  <si>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</si>
  <si>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</si>
  <si>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</si>
  <si>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</si>
  <si>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</si>
  <si>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</si>
  <si>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</si>
  <si>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</si>
  <si>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</si>
  <si>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</si>
  <si>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</si>
  <si>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</si>
  <si>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</si>
  <si>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</si>
  <si>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</si>
  <si>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</si>
  <si>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</si>
  <si>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</si>
  <si>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</si>
  <si>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</si>
  <si>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</si>
  <si>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</si>
  <si>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</si>
  <si>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</si>
  <si>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</si>
  <si>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</si>
  <si>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</si>
  <si>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</si>
  <si>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</si>
  <si>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</si>
  <si>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</si>
  <si>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</si>
  <si>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</si>
  <si>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</si>
  <si>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</si>
  <si>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</si>
  <si>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</si>
  <si>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</si>
  <si>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</si>
  <si>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</si>
  <si>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</si>
  <si>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</si>
  <si>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</si>
  <si>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</si>
  <si>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</si>
  <si>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</si>
  <si>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</si>
  <si>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</si>
  <si>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</si>
  <si>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</si>
  <si>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</si>
  <si>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</si>
  <si>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</si>
  <si>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</si>
  <si>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</si>
  <si>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</si>
  <si>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</si>
  <si>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</si>
  <si>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</si>
  <si>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</si>
  <si>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</si>
  <si>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</si>
  <si>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</si>
  <si>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</si>
  <si>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</si>
  <si>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</si>
  <si>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</si>
  <si>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</si>
  <si>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</si>
  <si>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</si>
  <si>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</si>
  <si>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</si>
  <si>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</si>
  <si>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</si>
  <si>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</si>
  <si>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</si>
  <si>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</si>
  <si>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</si>
  <si>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</si>
  <si>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</si>
  <si>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</si>
  <si>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</si>
  <si>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</si>
  <si>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</si>
  <si>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</si>
  <si>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</si>
  <si>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</si>
  <si>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</si>
  <si>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</si>
  <si>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</si>
  <si>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</si>
  <si>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</si>
  <si>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</si>
  <si>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</si>
  <si>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</si>
  <si>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</si>
  <si>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</si>
  <si>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</si>
  <si>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</si>
  <si>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</si>
  <si>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</si>
  <si>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</si>
  <si>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</si>
  <si>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</si>
  <si>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</si>
  <si>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</si>
  <si>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</si>
  <si>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</si>
  <si>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</si>
  <si>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</si>
  <si>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</si>
  <si>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</si>
  <si>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</si>
  <si>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</si>
  <si>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</si>
  <si>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</si>
  <si>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</si>
  <si>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</si>
  <si>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</si>
  <si>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</si>
  <si>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</si>
  <si>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</si>
  <si>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</si>
  <si>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</si>
  <si>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</si>
  <si>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</si>
  <si>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</si>
  <si>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</si>
  <si>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</si>
  <si>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</si>
  <si>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</si>
  <si>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</si>
  <si>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</si>
  <si>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</si>
  <si>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</si>
  <si>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</si>
  <si>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</si>
  <si>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</si>
  <si>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</si>
  <si>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</si>
  <si>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</si>
  <si>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</si>
  <si>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</si>
  <si>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</si>
  <si>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</si>
  <si>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</si>
  <si>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</si>
  <si>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</si>
  <si>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</si>
  <si>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</si>
  <si>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</si>
  <si>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</si>
  <si>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</si>
  <si>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</si>
  <si>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</si>
  <si>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</si>
  <si>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</si>
  <si>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</si>
  <si>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</si>
  <si>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</si>
  <si>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</si>
  <si>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</si>
  <si>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</si>
  <si>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</si>
  <si>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</si>
  <si>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</si>
  <si>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</si>
  <si>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</si>
  <si>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</si>
  <si>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</si>
  <si>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</si>
  <si>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</si>
  <si>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</si>
  <si>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</si>
  <si>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</si>
  <si>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</si>
  <si>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</si>
  <si>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</si>
  <si>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</si>
  <si>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</si>
  <si>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</si>
  <si>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</si>
  <si>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</si>
  <si>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</si>
  <si>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</si>
  <si>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</si>
  <si>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</si>
  <si>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</si>
  <si>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</si>
  <si>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</si>
  <si>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</si>
  <si>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</si>
  <si>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</si>
  <si>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</si>
  <si>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</si>
  <si>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</si>
  <si>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</si>
  <si>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</si>
  <si>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</si>
  <si>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</si>
  <si>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</si>
  <si>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</si>
  <si>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</si>
  <si>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</si>
  <si>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</si>
  <si>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</si>
  <si>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</si>
  <si>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</si>
  <si>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</si>
  <si>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</si>
  <si>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</si>
  <si>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</si>
  <si>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</si>
  <si>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</si>
  <si>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</si>
  <si>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</si>
  <si>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</si>
  <si>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</si>
  <si>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</si>
  <si>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</si>
  <si>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</si>
  <si>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</si>
  <si>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</si>
  <si>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</si>
  <si>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</si>
  <si>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</si>
  <si>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</si>
  <si>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</si>
  <si>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</si>
  <si>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</si>
  <si>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</si>
  <si>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</si>
  <si>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</si>
  <si>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</si>
  <si>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</si>
  <si>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</si>
  <si>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</si>
  <si>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</si>
  <si>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</si>
  <si>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</si>
  <si>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</si>
  <si>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</si>
  <si>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</si>
  <si>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</si>
  <si>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</si>
  <si>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</si>
  <si>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</si>
  <si>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</si>
  <si>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</si>
  <si>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</si>
  <si>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</si>
  <si>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</si>
  <si>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</si>
  <si>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</si>
  <si>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</si>
  <si>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</si>
  <si>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</si>
  <si>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</si>
  <si>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</si>
  <si>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</si>
  <si>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</si>
  <si>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</si>
  <si>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</si>
  <si>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</si>
  <si>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</si>
  <si>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</si>
  <si>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</si>
  <si>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</si>
  <si>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</si>
  <si>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</si>
  <si>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</si>
  <si>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</si>
  <si>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</si>
  <si>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</si>
  <si>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</si>
  <si>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</si>
  <si>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</si>
  <si>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</si>
  <si>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</si>
  <si>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</si>
  <si>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</si>
  <si>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</si>
  <si>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</si>
  <si>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</si>
  <si>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</si>
  <si>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</si>
  <si>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</si>
  <si>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</si>
  <si>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</si>
  <si>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</si>
  <si>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</si>
  <si>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</si>
  <si>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</si>
  <si>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</si>
  <si>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</si>
  <si>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</si>
  <si>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</si>
  <si>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</si>
  <si>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</si>
  <si>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</si>
  <si>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</si>
  <si>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</si>
  <si>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</si>
  <si>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</si>
  <si>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</si>
  <si>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</si>
  <si>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</si>
  <si>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</si>
  <si>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</si>
  <si>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</si>
  <si>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</si>
  <si>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</si>
  <si>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</si>
  <si>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</si>
  <si>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</si>
  <si>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</si>
  <si>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</si>
  <si>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</si>
  <si>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</si>
  <si>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</si>
  <si>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</si>
  <si>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</si>
  <si>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</si>
  <si>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</si>
  <si>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</si>
  <si>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</si>
  <si>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</si>
  <si>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</si>
  <si>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</si>
  <si>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</si>
  <si>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</si>
  <si>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</si>
  <si>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</si>
  <si>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</si>
  <si>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</si>
  <si>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</si>
  <si>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</si>
  <si>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</si>
  <si>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</si>
  <si>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</si>
  <si>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</si>
  <si>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</si>
  <si>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</si>
  <si>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</si>
  <si>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</si>
  <si>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</si>
  <si>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</si>
  <si>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</si>
  <si>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</si>
  <si>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</si>
  <si>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</si>
  <si>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</si>
  <si>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</si>
  <si>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</si>
  <si>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</si>
  <si>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</si>
  <si>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</si>
  <si>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</si>
  <si>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</si>
  <si>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</si>
  <si>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</si>
  <si>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</si>
  <si>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</si>
  <si>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</si>
  <si>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</si>
  <si>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</si>
  <si>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</si>
  <si>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</si>
  <si>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</si>
  <si>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</si>
  <si>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</si>
  <si>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</si>
  <si>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</si>
  <si>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</si>
  <si>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</si>
  <si>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</si>
  <si>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</si>
  <si>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</si>
  <si>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</si>
  <si>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</si>
  <si>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</si>
  <si>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</si>
  <si>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</si>
  <si>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</si>
  <si>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</si>
  <si>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</si>
  <si>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</si>
  <si>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</si>
  <si>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</si>
  <si>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</si>
  <si>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</si>
  <si>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</si>
  <si>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</si>
  <si>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</si>
  <si>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</si>
  <si>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</si>
  <si>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</si>
  <si>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</si>
  <si>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</si>
  <si>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</si>
  <si>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</si>
  <si>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</si>
  <si>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</si>
  <si>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</si>
  <si>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</si>
  <si>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</si>
  <si>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</si>
  <si>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</si>
  <si>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</si>
  <si>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</si>
  <si>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</si>
  <si>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</si>
  <si>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</si>
  <si>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</si>
  <si>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</si>
  <si>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</si>
  <si>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</si>
  <si>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</si>
  <si>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</si>
  <si>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</si>
  <si>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</si>
  <si>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</si>
  <si>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</si>
  <si>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</si>
  <si>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</si>
  <si>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</si>
  <si>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</si>
  <si>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</si>
  <si>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</si>
  <si>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</si>
  <si>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</si>
  <si>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</si>
  <si>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</si>
  <si>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</si>
  <si>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</si>
  <si>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</si>
  <si>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</si>
  <si>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</si>
  <si>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</si>
  <si>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</si>
  <si>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</si>
  <si>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</si>
  <si>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</si>
  <si>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</si>
  <si>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</si>
  <si>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</si>
  <si>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</si>
  <si>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</si>
  <si>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</si>
  <si>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</si>
  <si>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</si>
  <si>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</si>
  <si>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</si>
  <si>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</si>
  <si>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</si>
  <si>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</si>
  <si>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</si>
  <si>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</si>
  <si>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</si>
  <si>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</si>
  <si>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</si>
  <si>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</si>
  <si>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</si>
  <si>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</si>
  <si>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</si>
  <si>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</si>
  <si>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</si>
  <si>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</si>
  <si>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</si>
  <si>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</si>
  <si>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</si>
  <si>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</si>
  <si>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</si>
  <si>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</si>
  <si>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</si>
  <si>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</si>
  <si>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</si>
  <si>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</si>
  <si>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</si>
  <si>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</si>
  <si>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</si>
  <si>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</si>
  <si>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</si>
  <si>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</si>
  <si>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</si>
  <si>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</si>
  <si>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</si>
  <si>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</si>
  <si>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</si>
  <si>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</si>
  <si>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</si>
  <si>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</si>
  <si>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</si>
  <si>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</si>
  <si>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</si>
  <si>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</si>
  <si>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</si>
  <si>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</si>
  <si>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</si>
  <si>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</si>
  <si>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</si>
  <si>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</si>
  <si>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</si>
  <si>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</si>
  <si>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</si>
  <si>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</si>
  <si>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</si>
  <si>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</si>
  <si>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</si>
  <si>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</si>
  <si>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</si>
  <si>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</si>
  <si>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</si>
  <si>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</si>
  <si>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</si>
  <si>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</si>
  <si>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</si>
  <si>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</si>
  <si>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</si>
  <si>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</si>
  <si>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</si>
  <si>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</si>
  <si>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</si>
  <si>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</si>
  <si>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</si>
  <si>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</si>
  <si>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</si>
  <si>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</si>
  <si>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</si>
  <si>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</si>
  <si>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</si>
  <si>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</si>
  <si>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</si>
  <si>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</si>
  <si>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</si>
  <si>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</si>
  <si>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</si>
  <si>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</si>
  <si>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</si>
  <si>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</si>
  <si>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</si>
  <si>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</si>
  <si>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</si>
  <si>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</si>
  <si>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</si>
  <si>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</si>
  <si>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</si>
  <si>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</si>
  <si>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</si>
  <si>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</si>
  <si>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</si>
  <si>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</si>
  <si>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</si>
  <si>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</si>
  <si>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</si>
  <si>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</si>
  <si>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</si>
  <si>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</si>
  <si>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</si>
  <si>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</si>
  <si>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</si>
  <si>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</si>
  <si>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</si>
  <si>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</si>
  <si>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</si>
  <si>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</si>
  <si>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</si>
  <si>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</si>
  <si>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</si>
  <si>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</si>
  <si>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</si>
  <si>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</si>
  <si>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</si>
  <si>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</si>
  <si>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</si>
  <si>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</si>
  <si>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</si>
  <si>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</si>
  <si>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</si>
  <si>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</si>
  <si>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</si>
  <si>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</si>
  <si>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</si>
  <si>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</si>
  <si>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</si>
  <si>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</si>
  <si>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</si>
  <si>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</si>
  <si>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</si>
  <si>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</si>
  <si>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</si>
  <si>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</si>
  <si>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</si>
  <si>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</si>
  <si>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</si>
  <si>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</si>
  <si>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</si>
  <si>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</si>
  <si>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</si>
  <si>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</si>
  <si>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</si>
  <si>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</si>
  <si>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</si>
  <si>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</si>
  <si>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</si>
  <si>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</si>
  <si>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</si>
  <si>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</si>
  <si>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</si>
  <si>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</si>
  <si>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</si>
  <si>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</si>
  <si>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</si>
  <si>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</si>
  <si>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</si>
  <si>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</si>
  <si>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</si>
  <si>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</si>
  <si>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</si>
  <si>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</si>
  <si>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</si>
  <si>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</si>
  <si>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</si>
  <si>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</si>
  <si>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</si>
  <si>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</si>
  <si>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</si>
  <si>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</si>
  <si>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</si>
  <si>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</si>
  <si>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</si>
  <si>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</si>
  <si>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</si>
  <si>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</si>
  <si>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</si>
  <si>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</si>
  <si>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</si>
  <si>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</si>
  <si>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</si>
  <si>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</si>
  <si>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</si>
  <si>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</si>
  <si>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</si>
  <si>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</si>
  <si>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</si>
  <si>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</si>
  <si>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</si>
  <si>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</si>
  <si>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</si>
  <si>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</si>
  <si>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</si>
  <si>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</si>
  <si>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</si>
  <si>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</si>
  <si>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</si>
  <si>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</si>
  <si>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</si>
  <si>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</si>
  <si>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</si>
  <si>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</si>
  <si>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</si>
  <si>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</si>
  <si>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</si>
  <si>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</si>
  <si>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</si>
  <si>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</si>
  <si>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</si>
  <si>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</si>
  <si>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</si>
  <si>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</si>
  <si>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</si>
  <si>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</si>
  <si>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</si>
  <si>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</si>
  <si>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</si>
  <si>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</si>
  <si>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</si>
  <si>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</si>
  <si>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</si>
  <si>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</si>
  <si>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</si>
  <si>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</si>
  <si>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</si>
  <si>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</si>
  <si>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</si>
  <si>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</si>
  <si>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</si>
  <si>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</si>
  <si>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</si>
  <si>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</si>
  <si>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</si>
  <si>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</si>
  <si>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</si>
  <si>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</si>
  <si>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</si>
  <si>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</si>
  <si>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</si>
  <si>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</si>
  <si>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</si>
  <si>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</si>
  <si>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</si>
  <si>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</si>
  <si>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</si>
  <si>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</si>
  <si>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</si>
  <si>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</si>
  <si>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</si>
  <si>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</si>
  <si>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</si>
  <si>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</si>
  <si>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</si>
  <si>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</si>
  <si>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</si>
  <si>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</si>
  <si>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</si>
  <si>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</si>
  <si>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</si>
  <si>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</si>
  <si>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</si>
  <si>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</si>
  <si>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</si>
  <si>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</si>
  <si>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</si>
  <si>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</si>
  <si>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</si>
  <si>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</si>
  <si>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</si>
  <si>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</si>
  <si>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</si>
  <si>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</si>
  <si>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</si>
  <si>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</si>
  <si>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</si>
  <si>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</si>
  <si>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</si>
  <si>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</si>
  <si>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</si>
  <si>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</si>
  <si>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</si>
  <si>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</si>
  <si>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</si>
  <si>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</si>
  <si>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</si>
  <si>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</si>
  <si>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</si>
  <si>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</si>
  <si>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</si>
  <si>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</si>
  <si>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</si>
  <si>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</si>
  <si>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</si>
  <si>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</si>
  <si>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</si>
  <si>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</si>
  <si>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</si>
  <si>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</si>
  <si>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</si>
  <si>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</si>
  <si>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</si>
  <si>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</si>
  <si>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</si>
  <si>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</si>
  <si>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</si>
  <si>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</si>
  <si>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</si>
  <si>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</si>
  <si>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</si>
  <si>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</si>
  <si>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</si>
  <si>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</si>
  <si>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</si>
  <si>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</si>
  <si>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</si>
  <si>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</si>
  <si>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</si>
  <si>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</si>
  <si>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</si>
  <si>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</si>
  <si>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</si>
  <si>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</si>
  <si>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</si>
  <si>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</si>
  <si>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</si>
  <si>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</si>
  <si>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</si>
  <si>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</si>
  <si>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</si>
  <si>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</si>
  <si>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</si>
  <si>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</si>
  <si>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</si>
  <si>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</si>
  <si>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</si>
  <si>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</si>
  <si>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</si>
  <si>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</si>
  <si>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</si>
  <si>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</si>
  <si>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</si>
  <si>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</si>
  <si>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</si>
  <si>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</si>
  <si>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</si>
  <si>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</si>
  <si>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</si>
  <si>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</si>
  <si>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</si>
  <si>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</si>
  <si>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</si>
  <si>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</si>
  <si>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</si>
  <si>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</si>
  <si>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</si>
  <si>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</si>
  <si>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</si>
  <si>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</si>
  <si>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</si>
  <si>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</si>
  <si>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</si>
  <si>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</si>
  <si>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</si>
  <si>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</si>
  <si>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</si>
  <si>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</si>
  <si>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</si>
  <si>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</si>
  <si>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</si>
  <si>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</si>
  <si>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</si>
  <si>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</si>
  <si>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</si>
  <si>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</si>
  <si>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</si>
  <si>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</si>
  <si>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</si>
  <si>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</si>
  <si>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</si>
  <si>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</si>
  <si>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</si>
  <si>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</si>
  <si>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</si>
  <si>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</si>
  <si>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</si>
  <si>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</si>
  <si>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</si>
  <si>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</si>
  <si>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</si>
  <si>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</si>
  <si>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</si>
  <si>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</si>
  <si>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</si>
  <si>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</si>
  <si>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</si>
  <si>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</si>
  <si>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</si>
  <si>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</si>
  <si>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</si>
  <si>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</si>
  <si>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</si>
  <si>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</si>
  <si>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</si>
  <si>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</si>
  <si>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</si>
  <si>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</si>
  <si>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</si>
  <si>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</si>
  <si>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</si>
  <si>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</si>
  <si>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</si>
  <si>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</si>
  <si>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</si>
  <si>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</si>
  <si>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</si>
  <si>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</si>
  <si>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</si>
  <si>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</si>
  <si>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</si>
  <si>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</si>
  <si>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</si>
  <si>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</si>
  <si>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</si>
  <si>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</si>
  <si>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</si>
  <si>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</si>
  <si>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</si>
  <si>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</si>
  <si>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</si>
  <si>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</si>
  <si>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</si>
  <si>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</si>
  <si>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</si>
  <si>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</si>
  <si>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</si>
  <si>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</si>
  <si>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</si>
  <si>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</si>
  <si>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</si>
  <si>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</si>
  <si>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</si>
  <si>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</si>
  <si>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</si>
  <si>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</si>
  <si>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</si>
  <si>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</si>
  <si>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</si>
  <si>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</si>
  <si>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</si>
  <si>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</si>
  <si>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</si>
  <si>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</si>
  <si>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</si>
  <si>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</si>
  <si>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</si>
  <si>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</si>
  <si>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</si>
  <si>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</si>
  <si>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</si>
  <si>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</si>
  <si>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</si>
  <si>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</si>
  <si>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</si>
  <si>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</si>
  <si>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</si>
  <si>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</si>
  <si>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</si>
  <si>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</si>
  <si>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</si>
  <si>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</si>
  <si>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</si>
  <si>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</si>
  <si>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</si>
  <si>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</si>
  <si>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</si>
  <si>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</si>
  <si>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</si>
  <si>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</si>
  <si>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</si>
  <si>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</si>
  <si>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</si>
  <si>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</si>
  <si>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</si>
  <si>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</si>
  <si>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</si>
  <si>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</si>
  <si>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</si>
  <si>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</si>
  <si>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</si>
  <si>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</si>
  <si>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</si>
  <si>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</si>
  <si>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</si>
  <si>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</si>
  <si>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</si>
  <si>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</si>
  <si>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</si>
  <si>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</si>
  <si>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</si>
  <si>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</si>
  <si>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</si>
  <si>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</si>
  <si>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</si>
  <si>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</si>
  <si>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</si>
  <si>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</si>
  <si>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</si>
  <si>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</si>
  <si>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</si>
  <si>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</si>
  <si>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</si>
  <si>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</si>
  <si>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</si>
  <si>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</si>
  <si>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</si>
  <si>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</si>
  <si>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</si>
  <si>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</si>
  <si>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</si>
  <si>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</si>
  <si>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</si>
  <si>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</si>
  <si>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</si>
  <si>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</si>
  <si>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</si>
  <si>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</si>
  <si>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</si>
  <si>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</si>
  <si>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</si>
  <si>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</si>
  <si>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</si>
  <si>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</si>
  <si>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</si>
  <si>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</si>
  <si>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</si>
  <si>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</si>
  <si>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</si>
  <si>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</si>
  <si>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</si>
  <si>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</si>
  <si>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</si>
  <si>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</si>
  <si>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</si>
  <si>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</si>
  <si>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</si>
  <si>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</si>
  <si>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</si>
  <si>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</si>
  <si>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</si>
  <si>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</si>
  <si>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</si>
  <si>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</si>
  <si>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</si>
  <si>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</si>
  <si>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</si>
  <si>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</si>
  <si>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</si>
  <si>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</si>
  <si>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</si>
  <si>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</si>
  <si>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</si>
  <si>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</si>
  <si>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</si>
  <si>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</si>
  <si>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</si>
  <si>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</si>
  <si>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</si>
  <si>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</si>
  <si>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</si>
  <si>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</si>
  <si>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</si>
  <si>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</si>
  <si>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</si>
  <si>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</si>
  <si>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</si>
  <si>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</si>
  <si>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</si>
  <si>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</si>
  <si>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</si>
  <si>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</si>
  <si>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</si>
  <si>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</si>
  <si>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</si>
  <si>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</si>
  <si>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</si>
  <si>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</si>
  <si>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</si>
  <si>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</si>
  <si>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</si>
  <si>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</si>
  <si>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</si>
  <si>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</si>
  <si>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</si>
  <si>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</si>
  <si>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</si>
  <si>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</si>
  <si>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</si>
  <si>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</si>
  <si>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</si>
  <si>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</si>
  <si>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</si>
  <si>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</si>
  <si>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</si>
  <si>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</si>
  <si>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</si>
  <si>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</si>
  <si>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</si>
  <si>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</si>
  <si>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</si>
  <si>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</si>
  <si>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</si>
  <si>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</si>
  <si>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</si>
  <si>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</si>
  <si>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</si>
  <si>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</si>
  <si>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</si>
  <si>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</si>
  <si>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</si>
  <si>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</si>
  <si>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</si>
  <si>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</si>
  <si>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</si>
  <si>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</si>
  <si>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</si>
  <si>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</si>
  <si>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</si>
  <si>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</si>
  <si>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</si>
  <si>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</si>
  <si>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</si>
  <si>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</si>
  <si>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</si>
  <si>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</si>
  <si>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</si>
  <si>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</si>
  <si>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</si>
  <si>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</si>
  <si>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</si>
  <si>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</si>
  <si>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</si>
  <si>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</si>
  <si>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</si>
  <si>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</si>
  <si>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</si>
  <si>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</si>
  <si>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</si>
  <si>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</si>
  <si>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</si>
  <si>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</si>
  <si>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</si>
  <si>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</si>
  <si>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</si>
  <si>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</si>
  <si>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</si>
  <si>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</si>
  <si>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</si>
  <si>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</si>
  <si>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</si>
  <si>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</si>
  <si>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</si>
  <si>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</si>
  <si>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</si>
  <si>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</si>
  <si>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</si>
  <si>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</si>
  <si>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</si>
  <si>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</si>
  <si>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</si>
  <si>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</si>
  <si>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</si>
  <si>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</si>
  <si>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</si>
  <si>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</si>
  <si>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</si>
  <si>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</si>
  <si>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</si>
  <si>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</si>
  <si>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</si>
  <si>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</si>
  <si>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</si>
  <si>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</si>
  <si>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</si>
  <si>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</si>
  <si>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</si>
  <si>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</si>
  <si>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</si>
  <si>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</si>
  <si>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</si>
  <si>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</si>
  <si>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</si>
  <si>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</si>
  <si>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</si>
  <si>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</si>
  <si>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</si>
  <si>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</si>
  <si>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</si>
  <si>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</si>
  <si>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</si>
  <si>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</si>
  <si>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</si>
  <si>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</si>
  <si>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</si>
  <si>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</si>
  <si>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</si>
  <si>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</si>
  <si>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</si>
  <si>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</si>
  <si>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</si>
  <si>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</si>
  <si>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</si>
  <si>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</si>
  <si>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</si>
  <si>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</si>
  <si>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</si>
  <si>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</si>
  <si>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</si>
  <si>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</si>
  <si>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</si>
  <si>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</si>
  <si>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</si>
  <si>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</si>
  <si>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</si>
  <si>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</si>
  <si>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</si>
  <si>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</si>
  <si>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</si>
  <si>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</si>
  <si>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</si>
  <si>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</si>
  <si>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</si>
  <si>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</si>
  <si>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</si>
  <si>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</si>
  <si>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</si>
  <si>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</si>
  <si>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</si>
  <si>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</si>
  <si>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</si>
  <si>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</si>
  <si>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</si>
  <si>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</si>
  <si>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</si>
  <si>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</si>
  <si>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</si>
  <si>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</si>
  <si>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</si>
  <si>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</si>
  <si>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</si>
  <si>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</si>
  <si>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</si>
  <si>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</si>
  <si>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</si>
  <si>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</si>
  <si>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</si>
  <si>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</si>
  <si>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</si>
  <si>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</si>
  <si>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</si>
  <si>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</si>
  <si>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</si>
  <si>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</si>
  <si>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</si>
  <si>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</si>
  <si>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</si>
  <si>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</si>
  <si>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</si>
  <si>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</si>
  <si>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</si>
  <si>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</si>
  <si>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</si>
  <si>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</si>
  <si>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</si>
  <si>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</si>
  <si>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</si>
  <si>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</si>
  <si>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</si>
  <si>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</si>
  <si>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</si>
  <si>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</si>
  <si>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</si>
  <si>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</si>
  <si>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</si>
  <si>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</si>
  <si>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</si>
  <si>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</si>
  <si>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</si>
  <si>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</si>
  <si>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</si>
  <si>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</si>
  <si>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</si>
  <si>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</si>
  <si>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</si>
  <si>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</si>
  <si>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</si>
  <si>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</si>
  <si>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</si>
  <si>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</si>
  <si>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</si>
  <si>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</si>
  <si>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</si>
  <si>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</si>
  <si>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</si>
  <si>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</si>
  <si>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</si>
  <si>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</si>
  <si>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</si>
  <si>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</si>
  <si>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</si>
  <si>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</si>
  <si>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</si>
  <si>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</si>
  <si>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</si>
  <si>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</si>
  <si>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</si>
  <si>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</si>
  <si>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</si>
  <si>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</si>
  <si>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</si>
  <si>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</si>
  <si>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</si>
  <si>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</si>
  <si>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</si>
  <si>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</si>
  <si>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</si>
  <si>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</si>
  <si>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</si>
  <si>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</si>
  <si>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</si>
  <si>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</si>
  <si>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</si>
  <si>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</si>
  <si>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</si>
  <si>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</si>
  <si>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</si>
  <si>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</si>
  <si>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</si>
  <si>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</si>
  <si>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</si>
  <si>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</si>
  <si>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</si>
  <si>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</si>
  <si>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</si>
  <si>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</si>
  <si>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</si>
  <si>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</si>
  <si>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</si>
  <si>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</si>
  <si>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</si>
  <si>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</si>
  <si>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</si>
  <si>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</si>
  <si>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</si>
  <si>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</si>
  <si>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</si>
  <si>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</si>
  <si>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</si>
  <si>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</si>
  <si>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</si>
  <si>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</si>
  <si>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</si>
  <si>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</si>
  <si>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</si>
  <si>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</si>
  <si>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</si>
  <si>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</si>
  <si>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</si>
  <si>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</si>
  <si>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</si>
  <si>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</si>
  <si>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</si>
  <si>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</si>
  <si>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</si>
  <si>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</si>
  <si>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</si>
  <si>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</si>
  <si>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</si>
  <si>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</si>
  <si>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</si>
  <si>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</si>
  <si>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</si>
  <si>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</si>
  <si>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</si>
  <si>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</si>
  <si>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</si>
  <si>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</si>
  <si>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</si>
  <si>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</si>
  <si>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</si>
  <si>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</si>
  <si>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</si>
  <si>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</si>
  <si>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</si>
  <si>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</si>
  <si>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</si>
  <si>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</si>
  <si>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</si>
  <si>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</si>
  <si>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</si>
  <si>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</si>
  <si>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</si>
  <si>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</si>
  <si>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</si>
  <si>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</si>
  <si>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</si>
  <si>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</si>
  <si>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</si>
  <si>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</si>
  <si>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</si>
  <si>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</si>
  <si>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</si>
  <si>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</si>
  <si>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</si>
  <si>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</si>
  <si>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</si>
  <si>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</si>
  <si>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</si>
  <si>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</si>
  <si>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</si>
  <si>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</si>
  <si>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</si>
  <si>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</si>
  <si>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</si>
  <si>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</si>
  <si>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</si>
  <si>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</si>
  <si>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</si>
  <si>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</si>
  <si>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</si>
  <si>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</si>
  <si>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</si>
  <si>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</si>
  <si>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</si>
  <si>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</si>
  <si>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</si>
  <si>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</si>
  <si>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</si>
  <si>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</si>
  <si>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</si>
  <si>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</si>
  <si>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</si>
  <si>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</si>
  <si>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</si>
  <si>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</si>
  <si>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</si>
  <si>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</si>
  <si>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</si>
  <si>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</si>
  <si>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</si>
  <si>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</si>
  <si>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</si>
  <si>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</si>
  <si>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</si>
  <si>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</si>
  <si>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</si>
  <si>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</si>
  <si>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</si>
  <si>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</si>
  <si>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</si>
  <si>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</si>
  <si>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</si>
  <si>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</si>
  <si>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</si>
  <si>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</si>
  <si>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</si>
  <si>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</si>
  <si>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</si>
  <si>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</si>
  <si>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</si>
  <si>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</si>
  <si>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</si>
  <si>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</si>
  <si>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</si>
  <si>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</si>
  <si>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</si>
  <si>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</si>
  <si>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</si>
  <si>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</si>
  <si>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</si>
  <si>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</si>
  <si>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</si>
  <si>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</si>
  <si>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</si>
  <si>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</si>
  <si>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</si>
  <si>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</si>
  <si>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</si>
  <si>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</si>
  <si>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</si>
  <si>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</si>
  <si>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</si>
  <si>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</si>
  <si>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</si>
  <si>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</si>
  <si>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</si>
  <si>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</si>
  <si>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</si>
  <si>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</si>
  <si>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</si>
  <si>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</si>
  <si>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</si>
  <si>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</si>
  <si>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</si>
  <si>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</si>
  <si>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</si>
  <si>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</si>
  <si>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</si>
  <si>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</si>
  <si>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</si>
  <si>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</si>
  <si>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</si>
  <si>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</si>
  <si>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</si>
  <si>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</si>
  <si>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</si>
  <si>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</si>
  <si>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</si>
  <si>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</si>
  <si>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</si>
  <si>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</si>
  <si>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</si>
  <si>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</si>
  <si>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</si>
  <si>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</si>
  <si>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</si>
  <si>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</si>
  <si>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</si>
  <si>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</si>
  <si>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</si>
  <si>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</si>
  <si>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</si>
  <si>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</si>
  <si>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</si>
  <si>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</si>
  <si>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</si>
  <si>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</si>
  <si>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</si>
  <si>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</si>
  <si>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</si>
  <si>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</si>
  <si>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</si>
  <si>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</si>
  <si>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</si>
  <si>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</si>
  <si>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</si>
  <si>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</si>
  <si>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</si>
  <si>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</si>
  <si>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</si>
  <si>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</si>
  <si>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</si>
  <si>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</si>
  <si>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</si>
  <si>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</si>
  <si>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</si>
  <si>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</si>
  <si>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</si>
  <si>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</si>
  <si>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</si>
  <si>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</si>
  <si>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</si>
  <si>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</si>
  <si>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</si>
  <si>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</si>
  <si>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</si>
  <si>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</si>
  <si>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</si>
  <si>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</si>
  <si>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</si>
  <si>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</si>
  <si>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</si>
  <si>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</si>
  <si>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</si>
  <si>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</si>
  <si>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</si>
  <si>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</si>
  <si>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</si>
  <si>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</si>
  <si>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</si>
  <si>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</si>
  <si>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</si>
  <si>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</si>
  <si>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</si>
  <si>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</si>
  <si>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</si>
  <si>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</si>
  <si>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</si>
  <si>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</si>
  <si>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</si>
  <si>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</si>
  <si>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</si>
  <si>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</si>
  <si>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</si>
  <si>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</si>
  <si>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</si>
  <si>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</si>
  <si>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</si>
  <si>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</si>
  <si>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</si>
  <si>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</si>
  <si>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</si>
  <si>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</si>
  <si>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</si>
  <si>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</si>
  <si>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</si>
  <si>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</si>
  <si>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</si>
  <si>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</si>
  <si>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</si>
  <si>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</si>
  <si>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</si>
  <si>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</si>
  <si>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</si>
  <si>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</si>
  <si>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</si>
  <si>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</si>
  <si>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</si>
  <si>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</si>
  <si>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</si>
  <si>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</si>
  <si>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</si>
  <si>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</si>
  <si>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</si>
  <si>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</si>
  <si>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</si>
  <si>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</si>
  <si>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</si>
  <si>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</si>
  <si>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</si>
  <si>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</si>
  <si>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</si>
  <si>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</si>
  <si>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</si>
  <si>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</si>
  <si>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</si>
  <si>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</si>
  <si>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</si>
  <si>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</si>
  <si>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</si>
  <si>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</si>
  <si>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</si>
  <si>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</si>
  <si>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</si>
  <si>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</si>
  <si>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</si>
  <si>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</si>
  <si>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</si>
  <si>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</si>
  <si>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</si>
  <si>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</si>
  <si>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</si>
  <si>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</si>
  <si>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</si>
  <si>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</si>
  <si>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</si>
  <si>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</si>
  <si>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</si>
  <si>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</si>
  <si>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</si>
  <si>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</si>
  <si>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</si>
  <si>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</si>
  <si>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</si>
  <si>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</si>
  <si>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</si>
  <si>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</si>
  <si>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</si>
  <si>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</si>
  <si>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</si>
  <si>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</si>
  <si>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</si>
  <si>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</si>
  <si>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</si>
  <si>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</si>
  <si>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</si>
  <si>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</si>
  <si>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</si>
  <si>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</si>
  <si>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</si>
  <si>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</si>
  <si>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</si>
  <si>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</si>
  <si>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</si>
  <si>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</si>
  <si>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</si>
  <si>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</si>
  <si>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</si>
  <si>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</si>
  <si>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</si>
  <si>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</si>
  <si>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</si>
  <si>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</si>
  <si>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</si>
  <si>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</si>
  <si>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</si>
  <si>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</si>
  <si>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</si>
  <si>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</si>
  <si>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</si>
  <si>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</si>
  <si>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</si>
  <si>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</si>
  <si>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</si>
  <si>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</si>
  <si>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</si>
  <si>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</si>
  <si>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</si>
  <si>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</si>
  <si>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</si>
  <si>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</si>
  <si>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</si>
  <si>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</si>
  <si>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</si>
  <si>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</si>
  <si>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</si>
  <si>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</si>
  <si>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</si>
  <si>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</si>
  <si>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</si>
  <si>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</si>
  <si>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</si>
  <si>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</si>
  <si>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</si>
  <si>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</si>
  <si>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</si>
  <si>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</si>
  <si>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</si>
  <si>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</si>
  <si>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</si>
  <si>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</si>
  <si>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</si>
  <si>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</si>
  <si>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</si>
  <si>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</si>
  <si>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</si>
  <si>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</si>
  <si>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</si>
  <si>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</si>
  <si>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</si>
  <si>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</si>
  <si>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</si>
  <si>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</si>
  <si>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</si>
  <si>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</si>
  <si>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</si>
  <si>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</si>
  <si>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</si>
  <si>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</si>
  <si>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</si>
  <si>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</si>
  <si>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</si>
  <si>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</si>
  <si>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</si>
  <si>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</si>
  <si>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</si>
  <si>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</si>
  <si>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</si>
  <si>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</si>
  <si>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</si>
  <si>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</si>
  <si>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</si>
  <si>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</si>
  <si>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</si>
  <si>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</si>
  <si>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</si>
  <si>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</si>
  <si>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</si>
  <si>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</si>
  <si>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</si>
  <si>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</si>
  <si>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</si>
  <si>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</si>
  <si>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</si>
  <si>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</si>
  <si>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</si>
  <si>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</si>
  <si>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</si>
  <si>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</si>
  <si>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</si>
  <si>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</si>
  <si>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</si>
  <si>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</si>
  <si>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</si>
  <si>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</si>
  <si>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</si>
  <si>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</si>
  <si>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</si>
  <si>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</si>
  <si>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</si>
  <si>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</si>
  <si>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</si>
  <si>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</si>
  <si>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</si>
  <si>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</si>
  <si>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</si>
  <si>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</si>
  <si>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</si>
  <si>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</si>
  <si>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</si>
  <si>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</si>
  <si>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</si>
  <si>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</si>
  <si>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</si>
  <si>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</si>
  <si>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</si>
  <si>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</si>
  <si>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</si>
  <si>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</si>
  <si>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</si>
  <si>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</si>
  <si>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</si>
  <si>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</si>
  <si>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</si>
  <si>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</si>
  <si>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</si>
  <si>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</si>
  <si>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</si>
  <si>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</si>
  <si>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</si>
  <si>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</si>
  <si>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</si>
  <si>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</si>
  <si>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</si>
  <si>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</si>
  <si>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</si>
  <si>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</si>
  <si>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</si>
  <si>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</si>
  <si>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</si>
  <si>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</si>
  <si>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</si>
  <si>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</si>
  <si>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</si>
  <si>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</si>
  <si>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</si>
  <si>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</si>
  <si>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</si>
  <si>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</si>
  <si>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</si>
  <si>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</si>
  <si>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</si>
  <si>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</si>
  <si>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</si>
  <si>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</si>
  <si>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</si>
  <si>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</si>
  <si>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</si>
  <si>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</si>
  <si>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</si>
  <si>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</si>
  <si>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</si>
  <si>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</si>
  <si>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</si>
  <si>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</si>
  <si>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</si>
  <si>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</si>
  <si>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</si>
  <si>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</si>
  <si>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</si>
  <si>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</si>
  <si>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</si>
  <si>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</si>
  <si>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</si>
  <si>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</si>
  <si>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</si>
  <si>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</si>
  <si>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</si>
  <si>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</si>
  <si>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</si>
  <si>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</si>
  <si>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</si>
  <si>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</si>
  <si>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</si>
  <si>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</si>
  <si>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</si>
  <si>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</si>
  <si>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</si>
  <si>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</si>
  <si>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</si>
  <si>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</si>
  <si>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</si>
  <si>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</si>
  <si>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</si>
  <si>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</si>
  <si>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</si>
  <si>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</si>
  <si>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</si>
  <si>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</si>
  <si>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</si>
  <si>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</si>
  <si>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</si>
  <si>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</si>
  <si>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</si>
  <si>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</si>
  <si>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</si>
  <si>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</si>
  <si>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</si>
  <si>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</si>
  <si>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</si>
  <si>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</si>
  <si>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</si>
  <si>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</si>
  <si>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</si>
  <si>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</si>
  <si>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</si>
  <si>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</si>
  <si>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</si>
  <si>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</si>
  <si>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</si>
  <si>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</si>
  <si>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</si>
  <si>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</si>
  <si>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</si>
  <si>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</si>
  <si>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</si>
  <si>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</si>
  <si>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</si>
  <si>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</si>
  <si>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</si>
  <si>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</si>
  <si>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</si>
  <si>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</si>
  <si>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</si>
  <si>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</si>
  <si>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</si>
  <si>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</si>
  <si>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</si>
  <si>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</si>
  <si>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</si>
  <si>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</si>
  <si>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</si>
  <si>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</si>
  <si>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</si>
  <si>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</si>
  <si>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</si>
  <si>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</si>
  <si>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</si>
  <si>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</si>
  <si>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</si>
  <si>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</si>
  <si>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</si>
  <si>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</si>
  <si>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</si>
  <si>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</si>
  <si>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</si>
  <si>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</si>
  <si>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</si>
  <si>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</si>
  <si>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</si>
  <si>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</si>
  <si>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</si>
  <si>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</si>
  <si>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</si>
  <si>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</si>
  <si>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</si>
  <si>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</si>
  <si>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</si>
  <si>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</si>
  <si>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</si>
  <si>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</si>
  <si>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</si>
  <si>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</si>
  <si>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</si>
  <si>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</si>
  <si>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</si>
  <si>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</si>
  <si>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</si>
  <si>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</si>
  <si>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</si>
  <si>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</si>
  <si>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</si>
  <si>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</si>
  <si>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</si>
  <si>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</si>
  <si>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</si>
  <si>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</si>
  <si>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</si>
  <si>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</si>
  <si>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</si>
  <si>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</si>
  <si>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</si>
  <si>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</si>
  <si>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</si>
  <si>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</si>
  <si>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</si>
  <si>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</si>
  <si>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</si>
  <si>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</si>
  <si>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</si>
  <si>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</si>
  <si>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</si>
  <si>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</si>
  <si>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</si>
  <si>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</si>
  <si>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</si>
  <si>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</si>
  <si>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</si>
  <si>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</si>
  <si>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</si>
  <si>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</si>
  <si>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</si>
  <si>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</si>
  <si>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</si>
  <si>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</si>
  <si>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</si>
  <si>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</si>
  <si>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</si>
  <si>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</si>
  <si>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</si>
  <si>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</si>
  <si>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</si>
  <si>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</si>
  <si>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</si>
  <si>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</si>
  <si>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</si>
  <si>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</si>
  <si>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</si>
  <si>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</si>
  <si>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</si>
  <si>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</si>
  <si>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</si>
  <si>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</si>
  <si>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</si>
  <si>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</si>
  <si>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</si>
  <si>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</si>
  <si>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</si>
  <si>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</si>
  <si>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</si>
  <si>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</si>
  <si>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</si>
  <si>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</si>
  <si>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</si>
  <si>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</si>
  <si>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</si>
  <si>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</si>
  <si>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</si>
  <si>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</si>
  <si>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</si>
  <si>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</si>
  <si>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</si>
  <si>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</si>
  <si>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</si>
  <si>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</si>
  <si>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</si>
  <si>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</si>
  <si>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</si>
  <si>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</si>
  <si>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</si>
  <si>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</si>
  <si>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</si>
  <si>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</si>
  <si>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</si>
  <si>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</si>
  <si>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</si>
  <si>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</si>
  <si>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</si>
  <si>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</si>
  <si>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</si>
  <si>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</si>
  <si>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</si>
  <si>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</si>
  <si>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</si>
  <si>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</si>
  <si>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</si>
  <si>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</si>
  <si>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</si>
  <si>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</si>
  <si>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</si>
  <si>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</si>
  <si>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</si>
  <si>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</si>
  <si>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</si>
  <si>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</si>
  <si>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</si>
  <si>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</si>
  <si>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</si>
  <si>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</si>
  <si>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</si>
  <si>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</si>
  <si>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</si>
  <si>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</si>
  <si>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</si>
  <si>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</si>
  <si>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</si>
  <si>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</si>
  <si>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</si>
  <si>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</si>
  <si>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</si>
  <si>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</si>
  <si>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</si>
  <si>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</si>
  <si>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</si>
  <si>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</si>
  <si>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</si>
  <si>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</si>
  <si>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</si>
  <si>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</si>
  <si>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</si>
  <si>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</si>
  <si>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</si>
  <si>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</si>
  <si>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</si>
  <si>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</si>
  <si>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</si>
  <si>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</si>
  <si>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</si>
  <si>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</si>
  <si>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</si>
  <si>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</si>
  <si>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</si>
  <si>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</si>
  <si>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</si>
  <si>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</si>
  <si>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</si>
  <si>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</si>
  <si>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</si>
  <si>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</si>
  <si>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</si>
  <si>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</si>
  <si>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</si>
  <si>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</si>
  <si>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</si>
  <si>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</si>
  <si>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</si>
  <si>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</si>
  <si>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</si>
  <si>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</si>
  <si>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</si>
  <si>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</si>
  <si>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</si>
  <si>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</si>
  <si>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</si>
  <si>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</si>
  <si>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</si>
  <si>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</si>
  <si>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</si>
  <si>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</si>
  <si>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</si>
  <si>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</si>
  <si>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</si>
  <si>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</si>
  <si>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</si>
  <si>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</si>
  <si>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</si>
  <si>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</si>
  <si>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</si>
  <si>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</si>
  <si>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</si>
  <si>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</si>
  <si>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</si>
  <si>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</si>
  <si>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</si>
  <si>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</si>
  <si>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</si>
  <si>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</si>
  <si>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</si>
  <si>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</si>
  <si>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</si>
  <si>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</si>
  <si>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</si>
  <si>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</si>
  <si>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</si>
  <si>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</si>
  <si>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</si>
  <si>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</si>
  <si>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</si>
  <si>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</si>
  <si>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</si>
  <si>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</si>
  <si>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</si>
  <si>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</si>
  <si>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</si>
  <si>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</si>
  <si>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</si>
  <si>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</si>
  <si>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</si>
  <si>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</si>
  <si>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</si>
  <si>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</si>
  <si>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</si>
  <si>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</si>
  <si>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</si>
  <si>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</si>
  <si>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</si>
  <si>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</si>
  <si>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</si>
  <si>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</si>
  <si>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</si>
  <si>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</si>
  <si>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</si>
  <si>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</si>
  <si>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</si>
  <si>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</si>
  <si>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</si>
  <si>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</si>
  <si>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</si>
  <si>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</si>
  <si>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</si>
  <si>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</si>
  <si>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</si>
  <si>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</si>
  <si>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</si>
  <si>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</si>
  <si>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</si>
  <si>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</si>
  <si>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</si>
  <si>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</si>
  <si>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</si>
  <si>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</si>
  <si>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</si>
  <si>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</si>
  <si>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</si>
  <si>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</si>
  <si>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</si>
  <si>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</si>
  <si>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</si>
  <si>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</si>
  <si>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</si>
  <si>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</si>
  <si>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</si>
  <si>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</si>
  <si>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</si>
  <si>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</si>
  <si>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</si>
  <si>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</si>
  <si>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</si>
  <si>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</si>
  <si>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</si>
  <si>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</si>
  <si>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</si>
  <si>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</si>
  <si>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</si>
  <si>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</si>
  <si>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</si>
  <si>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</si>
  <si>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</si>
  <si>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</si>
  <si>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</si>
  <si>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</si>
  <si>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</si>
  <si>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</si>
  <si>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</si>
  <si>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</si>
  <si>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</si>
  <si>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</si>
  <si>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</si>
  <si>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</si>
  <si>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</si>
  <si>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</si>
  <si>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</si>
  <si>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</si>
  <si>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</si>
  <si>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</si>
  <si>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</si>
  <si>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</si>
  <si>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</si>
  <si>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</si>
  <si>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</si>
  <si>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</si>
  <si>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</si>
  <si>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</si>
  <si>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</si>
  <si>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</si>
  <si>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</si>
  <si>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</si>
  <si>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</si>
  <si>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</si>
  <si>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</si>
  <si>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</si>
  <si>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</si>
  <si>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</si>
  <si>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</si>
  <si>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</si>
  <si>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</si>
  <si>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</si>
  <si>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</si>
  <si>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</si>
  <si>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</si>
  <si>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</si>
  <si>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</si>
  <si>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</si>
  <si>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</si>
  <si>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</si>
  <si>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</si>
  <si>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</si>
  <si>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</si>
  <si>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</si>
  <si>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</si>
  <si>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</si>
  <si>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</si>
  <si>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</si>
  <si>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</si>
  <si>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</si>
  <si>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</si>
  <si>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</si>
  <si>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</si>
  <si>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</si>
  <si>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</si>
  <si>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</si>
  <si>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</si>
  <si>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</si>
  <si>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</si>
  <si>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</si>
  <si>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</si>
  <si>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</si>
  <si>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</si>
  <si>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</si>
  <si>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</si>
  <si>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</si>
  <si>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</si>
  <si>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</si>
  <si>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</si>
  <si>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</si>
  <si>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</si>
  <si>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</si>
  <si>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</si>
  <si>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</si>
  <si>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</si>
  <si>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</si>
  <si>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</si>
  <si>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</si>
  <si>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</si>
  <si>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</si>
  <si>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</si>
  <si>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</si>
  <si>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</si>
  <si>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</si>
  <si>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</si>
  <si>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</si>
  <si>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</si>
  <si>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</si>
  <si>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</si>
  <si>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</si>
  <si>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</si>
  <si>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</si>
  <si>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</si>
  <si>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</si>
  <si>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</si>
  <si>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</si>
  <si>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</si>
  <si>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</si>
  <si>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</si>
  <si>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</si>
  <si>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</si>
  <si>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</si>
  <si>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</si>
  <si>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</si>
  <si>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</si>
  <si>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</si>
  <si>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</si>
  <si>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</si>
  <si>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</si>
  <si>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</si>
  <si>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</si>
  <si>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</si>
  <si>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</si>
  <si>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</si>
  <si>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</si>
  <si>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</si>
  <si>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</si>
  <si>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</si>
  <si>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</si>
  <si>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</si>
  <si>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</si>
  <si>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</si>
  <si>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</si>
  <si>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</si>
  <si>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</si>
  <si>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</si>
  <si>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</si>
  <si>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</si>
  <si>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</si>
  <si>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</si>
  <si>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</si>
  <si>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</si>
  <si>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</si>
  <si>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</si>
  <si>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</si>
  <si>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</si>
  <si>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</si>
  <si>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</si>
  <si>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</si>
  <si>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</si>
  <si>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</si>
  <si>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</si>
  <si>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</si>
  <si>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</si>
  <si>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</si>
  <si>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</si>
  <si>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</si>
  <si>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</si>
  <si>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</si>
  <si>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</si>
  <si>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</si>
  <si>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</si>
  <si>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</si>
  <si>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</si>
  <si>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</si>
  <si>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</si>
  <si>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</si>
  <si>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</si>
  <si>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</si>
  <si>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</si>
  <si>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</si>
  <si>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</si>
  <si>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</si>
  <si>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</si>
  <si>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</si>
  <si>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</si>
  <si>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</si>
  <si>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</si>
  <si>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</si>
  <si>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</si>
  <si>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</si>
  <si>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</si>
  <si>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</si>
  <si>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</si>
  <si>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</si>
  <si>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</si>
  <si>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</si>
  <si>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</si>
  <si>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</si>
  <si>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</si>
  <si>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</si>
  <si>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</si>
  <si>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</si>
  <si>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</si>
  <si>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</si>
  <si>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</si>
  <si>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</si>
  <si>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</si>
  <si>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</si>
  <si>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</si>
  <si>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</si>
  <si>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</si>
  <si>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</si>
  <si>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</si>
  <si>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</si>
  <si>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</si>
  <si>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</si>
  <si>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</si>
  <si>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</si>
  <si>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</si>
  <si>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</si>
  <si>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</si>
  <si>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</si>
  <si>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</si>
  <si>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</si>
  <si>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</si>
  <si>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</si>
  <si>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</si>
  <si>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</si>
  <si>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</si>
  <si>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</si>
  <si>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</si>
  <si>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</si>
  <si>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</si>
  <si>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</si>
  <si>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</si>
  <si>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</si>
  <si>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</si>
  <si>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</si>
  <si>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</si>
  <si>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</si>
  <si>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</si>
  <si>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</si>
  <si>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</si>
  <si>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</si>
  <si>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</si>
  <si>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</si>
  <si>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</si>
  <si>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</si>
  <si>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</si>
  <si>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</si>
  <si>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</si>
  <si>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</si>
  <si>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</si>
  <si>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</si>
  <si>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</si>
  <si>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</si>
  <si>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</si>
  <si>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</si>
  <si>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</si>
  <si>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</si>
  <si>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</si>
  <si>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</si>
  <si>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</si>
  <si>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</si>
  <si>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</si>
  <si>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</si>
  <si>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</si>
  <si>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</si>
  <si>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</si>
  <si>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</si>
  <si>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</si>
  <si>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</si>
  <si>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</si>
  <si>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</si>
  <si>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</si>
  <si>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</si>
  <si>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</si>
  <si>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</si>
  <si>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</si>
  <si>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</si>
  <si>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</si>
  <si>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</si>
  <si>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</si>
  <si>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</si>
  <si>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</si>
  <si>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</si>
  <si>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</si>
  <si>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</si>
  <si>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</si>
  <si>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</si>
  <si>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</si>
  <si>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</si>
  <si>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</si>
  <si>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</si>
  <si>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</si>
  <si>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</si>
  <si>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</si>
  <si>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</si>
  <si>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</si>
  <si>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</si>
  <si>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</si>
  <si>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</si>
  <si>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</si>
  <si>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</si>
  <si>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</si>
  <si>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</si>
  <si>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</si>
  <si>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</si>
  <si>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</si>
  <si>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</si>
  <si>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</si>
  <si>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</si>
  <si>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</si>
  <si>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</si>
  <si>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</si>
  <si>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</si>
  <si>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</si>
  <si>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</si>
  <si>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</si>
  <si>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</si>
  <si>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</si>
  <si>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</si>
  <si>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</si>
  <si>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</si>
  <si>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</si>
  <si>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</si>
  <si>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</si>
  <si>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</si>
  <si>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</si>
  <si>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</si>
  <si>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</si>
  <si>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</si>
  <si>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</si>
  <si>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</si>
  <si>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</si>
  <si>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</si>
  <si>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</si>
  <si>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</si>
  <si>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</si>
  <si>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</si>
  <si>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</si>
  <si>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</si>
  <si>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</si>
  <si>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</si>
  <si>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</si>
  <si>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</si>
  <si>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</si>
  <si>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</si>
  <si>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</si>
  <si>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</si>
  <si>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</si>
  <si>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</si>
  <si>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</si>
  <si>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</si>
  <si>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</si>
  <si>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</si>
  <si>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</si>
  <si>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</si>
  <si>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</si>
  <si>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</si>
  <si>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</si>
  <si>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</si>
  <si>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</si>
  <si>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</si>
  <si>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</si>
  <si>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</si>
  <si>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</si>
  <si>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</si>
  <si>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</si>
  <si>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</si>
  <si>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</si>
  <si>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</si>
  <si>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</si>
  <si>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</si>
  <si>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</si>
  <si>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</si>
  <si>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</si>
  <si>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</si>
  <si>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</si>
  <si>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</si>
  <si>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</si>
  <si>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</si>
  <si>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</si>
  <si>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</si>
  <si>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</si>
  <si>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</si>
  <si>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</si>
  <si>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</si>
  <si>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</si>
  <si>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</si>
  <si>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</si>
  <si>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</si>
  <si>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</si>
  <si>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</si>
  <si>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</si>
  <si>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</si>
  <si>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</si>
  <si>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</si>
  <si>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</si>
  <si>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</si>
  <si>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</si>
  <si>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</si>
  <si>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</si>
  <si>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</si>
  <si>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</si>
  <si>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</si>
  <si>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</si>
  <si>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</si>
  <si>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</si>
  <si>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</si>
  <si>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</si>
  <si>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</si>
  <si>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</si>
  <si>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</si>
  <si>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</si>
  <si>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</si>
  <si>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</si>
  <si>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</si>
  <si>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</si>
  <si>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</si>
  <si>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</si>
  <si>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</si>
  <si>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</si>
  <si>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</si>
  <si>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</si>
  <si>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</si>
  <si>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</si>
  <si>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</si>
  <si>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</si>
  <si>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</si>
  <si>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</si>
  <si>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</si>
  <si>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</si>
  <si>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</si>
  <si>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</si>
  <si>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</si>
  <si>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</si>
  <si>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</si>
  <si>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</si>
  <si>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</si>
  <si>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</si>
  <si>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</si>
  <si>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</si>
  <si>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</si>
  <si>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</si>
  <si>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</si>
  <si>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</si>
  <si>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</si>
  <si>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</si>
  <si>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</si>
  <si>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</si>
  <si>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</si>
  <si>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</si>
  <si>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</si>
  <si>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</si>
  <si>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</si>
  <si>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</si>
  <si>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</si>
  <si>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</si>
  <si>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</si>
  <si>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</si>
  <si>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</si>
  <si>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</si>
  <si>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</si>
  <si>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</si>
  <si>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</si>
  <si>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</si>
  <si>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</si>
  <si>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</si>
  <si>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</si>
  <si>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</si>
  <si>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</si>
  <si>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</si>
  <si>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</si>
  <si>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</si>
  <si>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</si>
  <si>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</si>
  <si>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</si>
  <si>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</si>
  <si>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</si>
  <si>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</si>
  <si>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</si>
  <si>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</si>
  <si>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</si>
  <si>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</si>
  <si>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</si>
  <si>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</si>
  <si>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</si>
  <si>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</si>
  <si>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</si>
  <si>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</si>
  <si>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</si>
  <si>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</si>
  <si>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</si>
  <si>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</si>
  <si>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</si>
  <si>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</si>
  <si>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</si>
  <si>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</si>
  <si>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</si>
  <si>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</si>
  <si>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</si>
  <si>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</si>
  <si>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</si>
  <si>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</si>
  <si>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</si>
  <si>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</si>
  <si>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</si>
  <si>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</si>
  <si>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</si>
  <si>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</si>
  <si>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</si>
  <si>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</si>
  <si>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</si>
  <si>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</si>
  <si>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</si>
  <si>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</si>
  <si>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</si>
  <si>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</si>
  <si>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</si>
  <si>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</si>
  <si>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</si>
  <si>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</si>
  <si>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</si>
  <si>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</si>
  <si>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</si>
  <si>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</si>
  <si>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</si>
  <si>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</si>
  <si>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</si>
  <si>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</si>
  <si>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</si>
  <si>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</si>
  <si>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</si>
  <si>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</si>
  <si>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</si>
  <si>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</si>
  <si>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</si>
  <si>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</si>
  <si>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</si>
  <si>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</si>
  <si>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</si>
  <si>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</si>
  <si>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</si>
  <si>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</si>
  <si>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</si>
  <si>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</si>
  <si>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</si>
  <si>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</si>
  <si>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</si>
  <si>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</si>
  <si>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</si>
  <si>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</si>
  <si>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</si>
  <si>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</si>
  <si>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</si>
  <si>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</si>
  <si>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</si>
  <si>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</si>
  <si>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</si>
  <si>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</si>
  <si>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</si>
  <si>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</si>
  <si>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</si>
  <si>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</si>
  <si>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</si>
  <si>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</si>
  <si>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</si>
  <si>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</si>
  <si>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</si>
  <si>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</si>
  <si>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</si>
  <si>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</si>
  <si>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</si>
  <si>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</si>
  <si>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</si>
  <si>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</si>
  <si>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</si>
  <si>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</si>
  <si>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</si>
  <si>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</si>
  <si>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</si>
  <si>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</si>
  <si>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</si>
  <si>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</si>
  <si>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</si>
  <si>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</si>
  <si>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</si>
  <si>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</si>
  <si>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</si>
  <si>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</si>
  <si>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</si>
  <si>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</si>
  <si>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</si>
  <si>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</si>
  <si>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</si>
  <si>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</si>
  <si>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</si>
  <si>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</si>
  <si>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</si>
  <si>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</si>
  <si>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</si>
  <si>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</si>
  <si>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</si>
  <si>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</si>
  <si>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</si>
  <si>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</si>
  <si>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</si>
  <si>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</si>
  <si>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</si>
  <si>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</si>
  <si>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</si>
  <si>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</si>
  <si>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</si>
  <si>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</si>
  <si>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</si>
  <si>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</si>
  <si>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</si>
  <si>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</si>
  <si>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</si>
  <si>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</si>
  <si>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</si>
  <si>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</si>
  <si>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</si>
  <si>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</si>
  <si>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</si>
  <si>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</si>
  <si>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</si>
  <si>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</si>
  <si>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</si>
  <si>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</si>
  <si>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</si>
  <si>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</si>
  <si>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</si>
  <si>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</si>
  <si>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</si>
  <si>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</si>
  <si>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</si>
  <si>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</si>
  <si>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</si>
  <si>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</si>
  <si>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</si>
  <si>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</si>
  <si>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</si>
  <si>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</si>
  <si>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</si>
  <si>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</si>
  <si>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</si>
  <si>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</si>
  <si>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</si>
  <si>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</si>
  <si>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</si>
  <si>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</si>
  <si>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</si>
  <si>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</si>
  <si>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</si>
  <si>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</si>
  <si>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</si>
  <si>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</si>
  <si>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</si>
  <si>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</si>
  <si>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</si>
  <si>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</si>
  <si>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</si>
  <si>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</si>
  <si>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</si>
  <si>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</si>
  <si>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</si>
  <si>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</si>
  <si>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</si>
  <si>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</si>
  <si>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</si>
  <si>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</si>
  <si>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</si>
  <si>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</si>
  <si>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</si>
  <si>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</si>
  <si>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</si>
  <si>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</si>
  <si>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</si>
  <si>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</si>
  <si>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</si>
  <si>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</si>
  <si>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</si>
  <si>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</si>
  <si>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</si>
  <si>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</si>
  <si>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</si>
  <si>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</si>
  <si>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</si>
  <si>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</si>
  <si>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</si>
  <si>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</si>
  <si>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</si>
  <si>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</si>
  <si>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</si>
  <si>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</si>
  <si>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</si>
  <si>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</si>
  <si>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</si>
  <si>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</si>
  <si>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</si>
  <si>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</si>
  <si>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</si>
  <si>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</si>
  <si>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</si>
  <si>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</si>
  <si>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</si>
  <si>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</si>
  <si>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</si>
  <si>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</si>
  <si>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</si>
  <si>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</si>
  <si>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</si>
  <si>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</si>
  <si>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</si>
  <si>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</si>
  <si>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</si>
  <si>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</si>
  <si>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</si>
  <si>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</si>
  <si>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</si>
  <si>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</si>
  <si>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</si>
  <si>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</si>
  <si>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</si>
  <si>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</si>
  <si>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</si>
  <si>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</si>
  <si>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</si>
  <si>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</si>
  <si>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</si>
  <si>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</si>
  <si>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</si>
  <si>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</si>
  <si>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</si>
  <si>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</si>
  <si>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</si>
  <si>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</si>
  <si>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</si>
  <si>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</si>
  <si>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</si>
  <si>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</si>
  <si>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</si>
  <si>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</si>
  <si>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</si>
  <si>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</si>
  <si>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</si>
  <si>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</si>
  <si>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</si>
  <si>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</si>
  <si>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</si>
  <si>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</si>
  <si>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</si>
  <si>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</si>
  <si>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</si>
  <si>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</si>
  <si>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</si>
  <si>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</si>
  <si>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</si>
  <si>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</si>
  <si>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</si>
  <si>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</si>
  <si>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</si>
  <si>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</si>
  <si>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</si>
  <si>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</si>
  <si>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</si>
  <si>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</si>
  <si>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</si>
  <si>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</si>
  <si>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</si>
  <si>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</si>
  <si>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</si>
  <si>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</si>
  <si>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</si>
  <si>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</si>
  <si>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</si>
  <si>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</si>
  <si>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</si>
  <si>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</si>
  <si>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</si>
  <si>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</si>
  <si>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</si>
  <si>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</si>
  <si>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</si>
  <si>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</si>
  <si>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</si>
  <si>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</si>
  <si>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</si>
  <si>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</si>
  <si>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</si>
  <si>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</si>
  <si>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</si>
  <si>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</si>
  <si>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</si>
  <si>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</si>
  <si>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</si>
  <si>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</si>
  <si>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</si>
  <si>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</si>
  <si>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</si>
  <si>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</si>
  <si>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</si>
  <si>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</si>
  <si>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</si>
  <si>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</si>
  <si>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</si>
  <si>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</si>
  <si>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</si>
  <si>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</si>
  <si>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</si>
  <si>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</si>
  <si>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</si>
  <si>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</si>
  <si>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</si>
  <si>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</si>
  <si>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</si>
  <si>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</si>
  <si>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</si>
  <si>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</si>
  <si>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</si>
  <si>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</si>
  <si>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</si>
  <si>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</si>
  <si>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</si>
  <si>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</si>
  <si>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</si>
  <si>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</si>
  <si>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</si>
  <si>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</si>
  <si>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</si>
  <si>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</si>
  <si>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</si>
  <si>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</si>
  <si>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</si>
  <si>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</si>
  <si>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</si>
  <si>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</si>
  <si>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</si>
  <si>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</si>
  <si>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</si>
  <si>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</si>
  <si>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</si>
  <si>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</si>
  <si>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</si>
  <si>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</si>
  <si>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</si>
  <si>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</si>
  <si>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</si>
  <si>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</si>
  <si>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</si>
  <si>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</si>
  <si>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</si>
  <si>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</si>
  <si>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</si>
  <si>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</si>
  <si>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</si>
  <si>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</si>
  <si>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</si>
  <si>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</si>
  <si>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</si>
  <si>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</si>
  <si>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</si>
  <si>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</si>
  <si>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</si>
  <si>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</si>
  <si>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</si>
  <si>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</si>
  <si>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</si>
  <si>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</si>
  <si>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</si>
  <si>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</si>
  <si>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</si>
  <si>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</si>
  <si>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</si>
  <si>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</si>
  <si>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</si>
  <si>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</si>
  <si>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</si>
  <si>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</si>
  <si>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</si>
  <si>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</si>
  <si>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</si>
  <si>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</si>
  <si>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</si>
  <si>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</si>
  <si>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</si>
  <si>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</si>
  <si>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</si>
  <si>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</si>
  <si>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</si>
  <si>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</si>
  <si>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</si>
  <si>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</si>
  <si>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</si>
  <si>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</si>
  <si>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</si>
  <si>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</si>
  <si>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</si>
  <si>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</si>
  <si>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</si>
  <si>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</si>
  <si>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</si>
  <si>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</si>
  <si>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</si>
  <si>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</si>
  <si>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</si>
  <si>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</si>
  <si>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</si>
  <si>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</si>
  <si>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</si>
  <si>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</si>
  <si>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</si>
  <si>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</si>
  <si>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</si>
  <si>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</si>
  <si>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</si>
  <si>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</si>
  <si>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</si>
  <si>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</si>
  <si>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</si>
  <si>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</si>
  <si>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</si>
  <si>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</si>
  <si>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</si>
  <si>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</si>
  <si>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</si>
  <si>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</si>
  <si>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</si>
  <si>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</si>
  <si>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</si>
  <si>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</si>
  <si>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</si>
  <si>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</si>
  <si>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</si>
  <si>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</si>
  <si>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</si>
  <si>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</si>
  <si>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</si>
  <si>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</si>
  <si>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</si>
  <si>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</si>
  <si>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</si>
  <si>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</si>
  <si>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</si>
  <si>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</si>
  <si>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</si>
  <si>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</si>
  <si>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</si>
  <si>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</si>
  <si>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</si>
  <si>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</si>
  <si>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</si>
  <si>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</si>
  <si>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</si>
  <si>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</si>
  <si>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</si>
  <si>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</si>
  <si>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</si>
  <si>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</si>
  <si>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</si>
  <si>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</si>
  <si>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</si>
  <si>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</si>
  <si>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</si>
  <si>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</si>
  <si>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</si>
  <si>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</si>
  <si>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</si>
  <si>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</si>
  <si>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</si>
  <si>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</si>
  <si>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</si>
  <si>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</si>
  <si>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</si>
  <si>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</si>
  <si>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</si>
  <si>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</si>
  <si>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</si>
  <si>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</si>
  <si>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</si>
  <si>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</si>
  <si>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</si>
  <si>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</si>
  <si>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</si>
  <si>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</si>
  <si>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</si>
  <si>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</si>
  <si>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</si>
  <si>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</si>
  <si>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</si>
  <si>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</si>
  <si>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</si>
  <si>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</si>
  <si>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</si>
  <si>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</si>
  <si>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</si>
  <si>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</si>
  <si>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</si>
  <si>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</si>
  <si>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</si>
  <si>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</si>
  <si>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</si>
  <si>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</si>
  <si>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</si>
  <si>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</si>
  <si>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</si>
  <si>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</si>
  <si>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</si>
  <si>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</si>
  <si>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</si>
  <si>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</si>
  <si>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</si>
  <si>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</si>
  <si>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</si>
  <si>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</si>
  <si>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</si>
  <si>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</si>
  <si>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</si>
  <si>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</si>
  <si>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</si>
  <si>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</si>
  <si>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</si>
  <si>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</si>
  <si>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</si>
  <si>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</si>
  <si>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</si>
  <si>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</si>
  <si>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</si>
  <si>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</si>
  <si>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</si>
  <si>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</si>
  <si>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</si>
  <si>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</si>
  <si>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</si>
  <si>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</si>
  <si>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</si>
  <si>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</si>
  <si>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</si>
  <si>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</si>
  <si>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</si>
  <si>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</si>
  <si>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</si>
  <si>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</si>
  <si>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</si>
  <si>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</si>
  <si>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</si>
  <si>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</si>
  <si>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</si>
  <si>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</si>
  <si>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</si>
  <si>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</si>
  <si>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</si>
  <si>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</si>
  <si>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</si>
  <si>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</si>
  <si>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</si>
  <si>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</si>
  <si>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</si>
  <si>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</si>
  <si>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</si>
  <si>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</si>
  <si>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</si>
  <si>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</si>
  <si>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</si>
  <si>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</si>
  <si>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</si>
  <si>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</si>
  <si>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</si>
  <si>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</si>
  <si>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</si>
  <si>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</si>
  <si>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</si>
  <si>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</si>
  <si>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</si>
  <si>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</si>
  <si>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</si>
  <si>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</si>
  <si>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</si>
  <si>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</si>
  <si>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</si>
  <si>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</si>
  <si>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</si>
  <si>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</si>
  <si>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</si>
  <si>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</si>
  <si>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</si>
  <si>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</si>
  <si>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</si>
  <si>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</si>
  <si>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</si>
  <si>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</si>
  <si>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</si>
  <si>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</si>
  <si>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</si>
  <si>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</si>
  <si>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</si>
  <si>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</si>
  <si>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</si>
  <si>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</si>
  <si>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</si>
  <si>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</si>
  <si>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</si>
  <si>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</si>
  <si>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</si>
  <si>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</si>
  <si>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</si>
  <si>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</si>
  <si>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</si>
  <si>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</si>
  <si>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</si>
  <si>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</si>
  <si>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</si>
  <si>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</si>
  <si>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</si>
  <si>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</si>
  <si>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</si>
  <si>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</si>
  <si>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</si>
  <si>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</si>
  <si>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</si>
  <si>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</si>
  <si>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</si>
  <si>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</si>
  <si>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</si>
  <si>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</si>
  <si>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</si>
  <si>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</si>
  <si>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</si>
  <si>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</si>
  <si>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</si>
  <si>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</si>
  <si>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</si>
  <si>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</si>
  <si>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</si>
  <si>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</si>
  <si>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</si>
  <si>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</si>
  <si>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</si>
  <si>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</si>
  <si>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</si>
  <si>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</si>
  <si>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</si>
  <si>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</si>
  <si>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</si>
  <si>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</si>
  <si>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</si>
  <si>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</si>
  <si>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</si>
  <si>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</si>
  <si>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</si>
  <si>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</si>
  <si>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</si>
  <si>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</si>
  <si>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</si>
  <si>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</si>
  <si>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</si>
  <si>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</si>
  <si>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</si>
  <si>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</si>
  <si>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</si>
  <si>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</si>
  <si>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</si>
  <si>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</si>
  <si>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</si>
  <si>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</si>
  <si>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</si>
  <si>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</si>
  <si>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</si>
  <si>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</si>
  <si>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</si>
  <si>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</si>
  <si>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</si>
  <si>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</si>
  <si>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</si>
  <si>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</si>
  <si>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</si>
  <si>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</si>
  <si>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</si>
  <si>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</si>
  <si>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</si>
  <si>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</si>
  <si>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</si>
  <si>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</si>
  <si>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</si>
  <si>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</si>
  <si>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</si>
  <si>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</si>
  <si>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</si>
  <si>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</si>
  <si>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</si>
  <si>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</si>
  <si>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</si>
  <si>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</si>
  <si>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</si>
  <si>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</si>
  <si>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</si>
  <si>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</si>
  <si>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</si>
  <si>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</si>
  <si>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</si>
  <si>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</si>
  <si>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</si>
  <si>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</si>
  <si>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</si>
  <si>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</si>
  <si>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</si>
  <si>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</si>
  <si>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</si>
  <si>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</si>
  <si>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</si>
  <si>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</si>
  <si>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</si>
  <si>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</si>
  <si>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</si>
  <si>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</si>
  <si>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</si>
  <si>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</si>
  <si>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</si>
  <si>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</si>
  <si>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</si>
  <si>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</si>
  <si>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</si>
  <si>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</si>
  <si>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</si>
  <si>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</si>
  <si>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</si>
  <si>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</si>
  <si>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</si>
  <si>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</si>
  <si>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</si>
  <si>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</si>
  <si>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</si>
  <si>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</si>
  <si>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</si>
  <si>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</si>
  <si>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</si>
  <si>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</si>
  <si>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</si>
  <si>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</si>
  <si>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</si>
  <si>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</si>
  <si>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</si>
  <si>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</si>
  <si>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</si>
  <si>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</si>
  <si>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</si>
  <si>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</si>
  <si>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</si>
  <si>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</si>
  <si>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</si>
  <si>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</si>
  <si>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</si>
  <si>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</si>
  <si>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</si>
  <si>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</si>
  <si>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</si>
  <si>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</si>
  <si>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</si>
  <si>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</si>
  <si>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</si>
  <si>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</si>
  <si>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</si>
  <si>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</si>
  <si>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</si>
  <si>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</si>
  <si>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</si>
  <si>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</si>
  <si>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</si>
  <si>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</si>
  <si>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</si>
  <si>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</si>
  <si>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</si>
  <si>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</si>
  <si>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</si>
  <si>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</si>
  <si>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</si>
  <si>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</si>
  <si>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</si>
  <si>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</si>
  <si>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</si>
  <si>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</si>
  <si>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</si>
  <si>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</si>
  <si>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</si>
  <si>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</si>
  <si>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</si>
  <si>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</si>
  <si>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</si>
  <si>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</si>
  <si>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</si>
  <si>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</si>
  <si>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</si>
  <si>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</si>
  <si>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</si>
  <si>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</si>
  <si>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</si>
  <si>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</si>
  <si>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</si>
  <si>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</si>
  <si>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</si>
  <si>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</si>
  <si>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</si>
  <si>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</si>
  <si>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</si>
  <si>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</si>
  <si>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</si>
  <si>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</si>
  <si>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</si>
  <si>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</si>
  <si>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</si>
  <si>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</si>
  <si>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</si>
  <si>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</si>
  <si>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</si>
  <si>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</si>
  <si>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</si>
  <si>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</si>
  <si>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</si>
  <si>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</si>
  <si>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</si>
  <si>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</si>
  <si>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</si>
  <si>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</si>
  <si>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</si>
  <si>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</si>
  <si>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</si>
  <si>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</si>
  <si>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</si>
  <si>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</si>
  <si>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</si>
  <si>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</si>
  <si>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</si>
  <si>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</si>
  <si>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</si>
  <si>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</si>
  <si>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</si>
  <si>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</si>
  <si>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</si>
  <si>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</si>
  <si>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</si>
  <si>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</si>
  <si>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</si>
  <si>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</si>
  <si>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</si>
  <si>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</si>
  <si>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</si>
  <si>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</si>
  <si>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</si>
  <si>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</si>
  <si>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</si>
  <si>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</si>
  <si>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</si>
  <si>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</si>
  <si>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</si>
  <si>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</si>
  <si>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</si>
  <si>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</si>
  <si>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</si>
  <si>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</si>
  <si>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</si>
  <si>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</si>
  <si>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</si>
  <si>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</si>
  <si>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</si>
  <si>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</si>
  <si>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</si>
  <si>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</si>
  <si>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</si>
  <si>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</si>
  <si>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</si>
  <si>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</si>
  <si>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</si>
  <si>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</si>
  <si>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</si>
  <si>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</si>
  <si>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</si>
  <si>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</si>
  <si>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</si>
  <si>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</si>
  <si>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</si>
  <si>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</si>
  <si>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</si>
  <si>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</si>
  <si>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</si>
  <si>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</si>
  <si>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</si>
  <si>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</si>
  <si>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</si>
  <si>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</si>
  <si>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</si>
  <si>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</si>
  <si>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</si>
  <si>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</si>
  <si>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</si>
  <si>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</si>
  <si>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</si>
  <si>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</si>
  <si>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</si>
  <si>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</si>
  <si>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</si>
  <si>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</si>
  <si>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</si>
  <si>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</si>
  <si>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</si>
  <si>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</si>
  <si>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</si>
  <si>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</si>
  <si>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</si>
  <si>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</si>
  <si>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</si>
  <si>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</si>
  <si>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</si>
  <si>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</si>
  <si>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</si>
  <si>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</si>
  <si>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</si>
  <si>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</si>
  <si>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</si>
  <si>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</si>
  <si>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</si>
  <si>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</si>
  <si>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</si>
  <si>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</si>
  <si>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</si>
  <si>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</si>
  <si>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</si>
  <si>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</si>
  <si>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</si>
  <si>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</si>
  <si>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</si>
  <si>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</si>
  <si>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</si>
  <si>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</si>
  <si>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</si>
  <si>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</si>
  <si>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</si>
  <si>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</si>
  <si>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</si>
  <si>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</si>
  <si>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</si>
  <si>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</si>
  <si>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</si>
  <si>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</si>
  <si>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</si>
  <si>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</si>
  <si>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</si>
  <si>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</si>
  <si>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</si>
  <si>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</si>
  <si>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</si>
  <si>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</si>
  <si>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</si>
  <si>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</si>
  <si>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</si>
  <si>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</si>
  <si>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</si>
  <si>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</si>
  <si>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</si>
  <si>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</si>
  <si>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</si>
  <si>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</si>
  <si>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</si>
  <si>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</si>
  <si>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</si>
  <si>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</si>
  <si>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</si>
  <si>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</si>
  <si>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</si>
  <si>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</si>
  <si>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</si>
  <si>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</si>
  <si>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</si>
  <si>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</si>
  <si>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</si>
  <si>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</si>
  <si>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</si>
  <si>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</si>
  <si>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</si>
  <si>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</si>
  <si>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</si>
  <si>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</si>
  <si>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</si>
  <si>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</si>
  <si>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</si>
  <si>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</si>
  <si>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</si>
  <si>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</si>
  <si>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</si>
  <si>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</si>
  <si>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</si>
  <si>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</si>
  <si>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</si>
  <si>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</si>
  <si>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</si>
  <si>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</si>
  <si>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</si>
  <si>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</si>
  <si>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</si>
  <si>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</si>
  <si>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</si>
  <si>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</si>
  <si>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</si>
  <si>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</si>
  <si>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</si>
  <si>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</si>
  <si>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</si>
  <si>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</si>
  <si>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</si>
  <si>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</si>
  <si>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</si>
  <si>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</si>
  <si>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</si>
  <si>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</si>
  <si>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</si>
  <si>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</si>
  <si>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</si>
  <si>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</si>
  <si>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</si>
  <si>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</si>
  <si>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</si>
  <si>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</si>
  <si>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</si>
  <si>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</si>
  <si>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</si>
  <si>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</si>
  <si>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</si>
  <si>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</si>
  <si>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</si>
  <si>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</si>
  <si>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</si>
  <si>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</si>
  <si>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</si>
  <si>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</si>
  <si>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</si>
  <si>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</si>
  <si>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</si>
  <si>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</si>
  <si>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</si>
  <si>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</si>
  <si>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</si>
  <si>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</si>
  <si>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</si>
  <si>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</si>
  <si>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</si>
  <si>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</si>
  <si>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</si>
  <si>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</si>
  <si>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</si>
  <si>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</si>
  <si>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</si>
  <si>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</si>
  <si>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</si>
  <si>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</si>
  <si>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</si>
  <si>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</si>
  <si>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</si>
  <si>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</si>
  <si>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</si>
  <si>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</si>
  <si>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</si>
  <si>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</si>
  <si>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</si>
  <si>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</si>
  <si>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</si>
  <si>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</si>
  <si>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</si>
  <si>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</si>
  <si>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</si>
  <si>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</si>
  <si>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</si>
  <si>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</si>
  <si>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</si>
  <si>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</si>
  <si>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</si>
  <si>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</si>
  <si>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</si>
  <si>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</si>
  <si>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</si>
  <si>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</si>
  <si>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</si>
  <si>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</si>
  <si>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</si>
  <si>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</si>
  <si>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</si>
  <si>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</si>
  <si>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</si>
  <si>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</si>
  <si>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</si>
  <si>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</si>
  <si>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</si>
  <si>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</si>
  <si>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</si>
  <si>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</si>
  <si>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</si>
  <si>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</si>
  <si>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</si>
  <si>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</si>
  <si>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</si>
  <si>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</si>
  <si>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</si>
  <si>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</si>
  <si>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</si>
  <si>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</si>
  <si>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</si>
  <si>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</si>
  <si>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</si>
  <si>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</si>
  <si>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</si>
  <si>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</si>
  <si>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</si>
  <si>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</si>
  <si>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</si>
  <si>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</si>
  <si>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</si>
  <si>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</si>
  <si>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</si>
  <si>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</si>
  <si>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</si>
  <si>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</si>
  <si>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</si>
  <si>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</si>
  <si>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</si>
  <si>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</si>
  <si>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</si>
  <si>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</si>
  <si>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</si>
  <si>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</si>
  <si>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</si>
  <si>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</si>
  <si>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</si>
  <si>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</si>
  <si>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</si>
  <si>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</si>
  <si>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</si>
  <si>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</si>
  <si>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</si>
  <si>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</si>
  <si>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</si>
  <si>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</si>
  <si>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</si>
  <si>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</si>
  <si>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</si>
  <si>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</si>
  <si>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</si>
  <si>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</si>
  <si>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</si>
  <si>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</si>
  <si>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</si>
  <si>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</si>
  <si>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</si>
  <si>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</si>
  <si>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</si>
  <si>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</si>
  <si>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</si>
  <si>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</si>
  <si>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</si>
  <si>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</si>
  <si>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</si>
  <si>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</si>
  <si>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</si>
  <si>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</si>
  <si>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</si>
  <si>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</si>
  <si>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</si>
  <si>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</si>
  <si>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</si>
  <si>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</si>
  <si>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</si>
  <si>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</si>
  <si>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</si>
  <si>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</si>
  <si>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</si>
  <si>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</si>
  <si>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</si>
  <si>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</si>
  <si>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</si>
  <si>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</si>
  <si>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</si>
  <si>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</si>
  <si>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</si>
  <si>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</si>
  <si>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</si>
  <si>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</si>
  <si>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</si>
  <si>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</si>
  <si>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</si>
  <si>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</si>
  <si>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</si>
  <si>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</si>
  <si>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</si>
  <si>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</si>
  <si>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</si>
  <si>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</si>
  <si>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</si>
  <si>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</si>
  <si>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</si>
  <si>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</si>
  <si>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</si>
  <si>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</si>
  <si>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</si>
  <si>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</si>
  <si>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</si>
  <si>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</si>
  <si>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</si>
  <si>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</si>
  <si>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</si>
  <si>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</si>
  <si>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</si>
  <si>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</si>
  <si>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</si>
  <si>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</si>
  <si>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</si>
  <si>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</si>
  <si>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</si>
  <si>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</si>
  <si>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</si>
  <si>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</si>
  <si>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</si>
  <si>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</si>
  <si>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</si>
  <si>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</si>
  <si>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</si>
  <si>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</si>
  <si>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</si>
  <si>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</si>
  <si>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</si>
  <si>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</si>
  <si>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</si>
  <si>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</si>
  <si>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</si>
  <si>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</si>
  <si>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</si>
  <si>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</si>
  <si>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</si>
  <si>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</si>
  <si>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</si>
  <si>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</si>
  <si>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</si>
  <si>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</si>
  <si>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</si>
  <si>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</si>
  <si>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</si>
  <si>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</si>
  <si>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</si>
  <si>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</si>
  <si>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</si>
  <si>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</si>
  <si>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</si>
  <si>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</si>
  <si>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</si>
  <si>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</si>
  <si>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</si>
  <si>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</si>
  <si>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</si>
  <si>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</si>
  <si>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</si>
  <si>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</si>
  <si>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</si>
  <si>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</si>
  <si>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</si>
  <si>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</si>
  <si>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</si>
  <si>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</si>
  <si>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</si>
  <si>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</si>
  <si>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</si>
  <si>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</si>
  <si>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</si>
  <si>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</si>
  <si>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</si>
  <si>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</si>
  <si>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</si>
  <si>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</si>
  <si>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</si>
  <si>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</si>
  <si>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</si>
  <si>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</si>
  <si>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</si>
  <si>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</si>
  <si>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</si>
  <si>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</si>
  <si>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</si>
  <si>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</si>
  <si>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</si>
  <si>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</si>
  <si>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</si>
  <si>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</si>
  <si>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</si>
  <si>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</si>
  <si>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</si>
  <si>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</si>
  <si>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</si>
  <si>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</si>
  <si>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</si>
  <si>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</si>
  <si>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</si>
  <si>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</si>
  <si>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</si>
  <si>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</si>
  <si>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</si>
  <si>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</si>
  <si>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</si>
  <si>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</si>
  <si>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</si>
  <si>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</si>
  <si>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</si>
  <si>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</si>
  <si>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</si>
  <si>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</si>
  <si>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</si>
  <si>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</si>
  <si>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</si>
  <si>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</si>
  <si>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</si>
  <si>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</si>
  <si>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</si>
  <si>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</si>
  <si>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</si>
  <si>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</si>
  <si>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</si>
  <si>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</si>
  <si>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</si>
  <si>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</si>
  <si>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</si>
  <si>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</si>
  <si>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</si>
  <si>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</si>
  <si>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</si>
  <si>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</si>
  <si>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</si>
  <si>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</si>
  <si>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</si>
  <si>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</si>
  <si>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</si>
  <si>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</si>
  <si>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</si>
  <si>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</si>
  <si>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</si>
  <si>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</si>
  <si>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</si>
  <si>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</si>
  <si>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</si>
  <si>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</si>
  <si>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</si>
  <si>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</si>
  <si>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</si>
  <si>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</si>
  <si>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</si>
  <si>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</si>
  <si>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</si>
  <si>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</si>
  <si>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</si>
  <si>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</si>
  <si>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</si>
  <si>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</si>
  <si>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</si>
  <si>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</si>
  <si>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</si>
  <si>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</si>
  <si>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</si>
  <si>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</si>
  <si>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</si>
  <si>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</si>
  <si>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</si>
  <si>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</si>
  <si>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</si>
  <si>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</si>
  <si>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</si>
  <si>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</si>
  <si>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</si>
  <si>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</si>
  <si>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</si>
  <si>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</si>
  <si>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</si>
  <si>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</si>
  <si>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</si>
  <si>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</si>
  <si>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</si>
  <si>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</si>
  <si>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</si>
  <si>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</si>
  <si>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</si>
  <si>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</si>
  <si>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</si>
  <si>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</si>
  <si>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</si>
  <si>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</si>
  <si>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</si>
  <si>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</si>
  <si>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</si>
  <si>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</si>
  <si>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</si>
  <si>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</si>
  <si>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</si>
  <si>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</si>
  <si>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</si>
  <si>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</si>
  <si>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</si>
  <si>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</si>
  <si>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</si>
  <si>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</si>
  <si>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</si>
  <si>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</si>
  <si>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</si>
  <si>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</si>
  <si>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</si>
  <si>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</si>
  <si>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</si>
  <si>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</si>
  <si>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</si>
  <si>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</si>
  <si>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</si>
  <si>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</si>
  <si>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</si>
  <si>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</si>
  <si>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</si>
  <si>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</si>
  <si>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</si>
  <si>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</si>
  <si>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</si>
  <si>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</si>
  <si>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</si>
  <si>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</si>
  <si>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</si>
  <si>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</si>
  <si>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</si>
  <si>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</si>
  <si>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</si>
  <si>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</si>
  <si>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</si>
  <si>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</si>
  <si>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</si>
  <si>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</si>
  <si>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</si>
  <si>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</si>
  <si>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</si>
  <si>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</si>
  <si>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</si>
  <si>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</si>
  <si>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</si>
  <si>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</si>
  <si>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</si>
  <si>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</si>
  <si>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</si>
  <si>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</si>
  <si>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</si>
  <si>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</si>
  <si>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</si>
  <si>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</si>
  <si>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</si>
  <si>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</si>
  <si>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</si>
  <si>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</si>
  <si>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</si>
  <si>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</si>
  <si>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</si>
  <si>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</si>
  <si>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</si>
  <si>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</si>
  <si>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</si>
  <si>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</si>
  <si>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</si>
  <si>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</si>
  <si>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</si>
  <si>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</si>
  <si>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</si>
  <si>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</si>
  <si>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</si>
  <si>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</si>
  <si>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</si>
  <si>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</si>
  <si>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</si>
  <si>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</si>
  <si>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</si>
  <si>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</si>
  <si>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</si>
  <si>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</si>
  <si>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</si>
  <si>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</si>
  <si>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</si>
  <si>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</si>
  <si>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</si>
  <si>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</si>
  <si>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</si>
  <si>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</si>
  <si>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</si>
  <si>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</si>
  <si>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</si>
  <si>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</si>
  <si>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</si>
  <si>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</si>
  <si>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</si>
  <si>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</si>
  <si>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</si>
  <si>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</si>
  <si>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</si>
  <si>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</si>
  <si>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</si>
  <si>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</si>
  <si>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</si>
  <si>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</si>
  <si>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</si>
  <si>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</si>
  <si>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</si>
  <si>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</si>
  <si>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</si>
  <si>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</si>
  <si>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</si>
  <si>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</si>
  <si>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</si>
  <si>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</si>
  <si>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</si>
  <si>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</si>
  <si>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</si>
  <si>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</si>
  <si>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</si>
  <si>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</si>
  <si>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</si>
  <si>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</si>
  <si>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</si>
  <si>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</si>
  <si>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</si>
  <si>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</si>
  <si>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</si>
  <si>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</si>
  <si>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</si>
  <si>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</si>
  <si>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</si>
  <si>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</si>
  <si>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</si>
  <si>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</si>
  <si>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</si>
  <si>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</si>
  <si>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</si>
  <si>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</si>
  <si>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</si>
  <si>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</si>
  <si>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</si>
  <si>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</si>
  <si>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</si>
  <si>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</si>
  <si>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</si>
  <si>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</si>
  <si>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</si>
  <si>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</si>
  <si>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</si>
  <si>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</si>
  <si>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</si>
  <si>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</si>
  <si>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</si>
  <si>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</si>
  <si>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</si>
  <si>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</si>
  <si>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</si>
  <si>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</si>
  <si>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</si>
  <si>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</si>
  <si>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</si>
  <si>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</si>
  <si>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</si>
  <si>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</si>
  <si>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</si>
  <si>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</si>
  <si>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</si>
  <si>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</si>
  <si>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</si>
  <si>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</si>
  <si>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</si>
  <si>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</si>
  <si>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</si>
  <si>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</si>
  <si>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</si>
  <si>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</si>
  <si>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</si>
  <si>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</si>
  <si>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</si>
  <si>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</si>
  <si>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</si>
  <si>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</si>
  <si>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</si>
  <si>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</si>
  <si>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</si>
  <si>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</si>
  <si>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</si>
  <si>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</si>
  <si>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</si>
  <si>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</si>
  <si>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</si>
  <si>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</si>
  <si>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</si>
  <si>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</si>
  <si>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</si>
  <si>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</si>
  <si>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</si>
  <si>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</si>
  <si>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</si>
  <si>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</si>
  <si>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</si>
  <si>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</si>
  <si>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</si>
  <si>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</si>
  <si>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</si>
  <si>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</si>
  <si>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</si>
  <si>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</si>
  <si>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</si>
  <si>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</si>
  <si>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</si>
  <si>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</si>
  <si>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</si>
  <si>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</si>
  <si>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</si>
  <si>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</si>
  <si>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</si>
  <si>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</si>
  <si>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</si>
  <si>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</si>
  <si>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</si>
  <si>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</si>
  <si>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</si>
  <si>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</si>
  <si>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</si>
  <si>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</si>
  <si>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</si>
  <si>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</si>
  <si>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</si>
  <si>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</si>
  <si>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</si>
  <si>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</si>
  <si>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</si>
  <si>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</si>
  <si>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</si>
  <si>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</si>
  <si>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</si>
  <si>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</si>
  <si>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</si>
  <si>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</si>
  <si>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</si>
  <si>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</si>
  <si>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</si>
  <si>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</si>
  <si>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</si>
  <si>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</si>
  <si>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</si>
  <si>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</si>
  <si>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</si>
  <si>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</si>
  <si>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</si>
  <si>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</si>
  <si>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</si>
  <si>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</si>
  <si>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</si>
  <si>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</si>
  <si>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</si>
  <si>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</si>
  <si>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</si>
  <si>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</si>
  <si>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</si>
  <si>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</si>
  <si>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</si>
  <si>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</si>
  <si>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</si>
  <si>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</si>
  <si>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</si>
  <si>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</si>
  <si>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</si>
  <si>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</si>
  <si>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</si>
  <si>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</si>
  <si>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</si>
  <si>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</si>
  <si>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</si>
  <si>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</si>
  <si>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</si>
  <si>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</si>
  <si>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</si>
  <si>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</si>
  <si>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</si>
  <si>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</si>
  <si>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</si>
  <si>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</si>
  <si>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</si>
  <si>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</si>
  <si>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</si>
  <si>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</si>
  <si>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</si>
  <si>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</si>
  <si>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</si>
  <si>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</si>
  <si>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</si>
  <si>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</si>
  <si>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</si>
  <si>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</si>
  <si>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</si>
  <si>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</si>
  <si>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</si>
  <si>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</si>
  <si>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</si>
  <si>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</si>
  <si>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</si>
  <si>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</si>
  <si>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</si>
  <si>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</si>
  <si>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</si>
  <si>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</si>
  <si>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</si>
  <si>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</si>
  <si>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</si>
  <si>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</si>
  <si>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</si>
  <si>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</si>
  <si>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</si>
  <si>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</si>
  <si>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</si>
  <si>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</si>
  <si>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</si>
  <si>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</si>
  <si>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</si>
  <si>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</si>
  <si>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</si>
  <si>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</si>
  <si>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</si>
  <si>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</si>
  <si>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</si>
  <si>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</si>
  <si>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</si>
  <si>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</si>
  <si>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</si>
  <si>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</si>
  <si>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</si>
  <si>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</si>
  <si>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</si>
  <si>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</si>
  <si>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</si>
  <si>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</si>
  <si>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</si>
  <si>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</si>
  <si>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</si>
  <si>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</si>
  <si>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</si>
  <si>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</si>
  <si>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</si>
  <si>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</si>
  <si>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</si>
  <si>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</si>
  <si>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</si>
  <si>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</si>
  <si>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</si>
  <si>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</si>
  <si>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</si>
  <si>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</si>
  <si>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</si>
  <si>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</si>
  <si>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</si>
  <si>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</si>
  <si>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</si>
  <si>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</si>
  <si>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</si>
  <si>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</si>
  <si>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</si>
  <si>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</si>
  <si>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</si>
  <si>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</si>
  <si>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</si>
  <si>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</si>
  <si>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</si>
  <si>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</si>
  <si>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</si>
  <si>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</si>
  <si>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</si>
  <si>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</si>
  <si>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</si>
  <si>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</si>
  <si>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</si>
  <si>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</si>
  <si>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</si>
  <si>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</si>
  <si>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</si>
  <si>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</si>
  <si>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</si>
  <si>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</si>
  <si>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</si>
  <si>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</si>
  <si>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</si>
  <si>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</si>
  <si>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</si>
  <si>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</si>
  <si>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</si>
  <si>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</si>
  <si>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</si>
  <si>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</si>
  <si>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</si>
  <si>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</si>
  <si>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</si>
  <si>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</si>
  <si>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</si>
  <si>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</si>
  <si>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</si>
  <si>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</si>
  <si>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</si>
  <si>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</si>
  <si>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</si>
  <si>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</si>
  <si>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</si>
  <si>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</si>
  <si>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</si>
  <si>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</si>
  <si>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</si>
  <si>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</si>
  <si>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</si>
  <si>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</si>
  <si>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</si>
  <si>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</si>
  <si>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</si>
  <si>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</si>
  <si>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</si>
  <si>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</si>
  <si>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</si>
  <si>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</si>
  <si>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</si>
  <si>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</si>
  <si>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</si>
  <si>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</si>
  <si>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</si>
  <si>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</si>
  <si>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</si>
  <si>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</si>
  <si>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</si>
  <si>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</si>
  <si>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</si>
  <si>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</si>
  <si>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</si>
  <si>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</si>
  <si>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</si>
  <si>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</si>
  <si>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</si>
  <si>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</si>
  <si>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</si>
  <si>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</si>
  <si>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</si>
  <si>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</si>
  <si>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</si>
  <si>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</si>
  <si>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</si>
  <si>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</si>
  <si>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</si>
  <si>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</si>
  <si>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</si>
  <si>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</si>
  <si>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</si>
  <si>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</si>
  <si>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</si>
  <si>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</si>
  <si>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</si>
  <si>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</si>
  <si>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</si>
  <si>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</si>
  <si>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</si>
  <si>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</si>
  <si>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</si>
  <si>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</si>
  <si>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</si>
  <si>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</si>
  <si>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</si>
  <si>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</si>
  <si>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</si>
  <si>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</si>
  <si>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</si>
  <si>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</si>
  <si>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</si>
  <si>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</si>
  <si>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</si>
  <si>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</si>
  <si>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</si>
  <si>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</si>
  <si>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</si>
  <si>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</si>
  <si>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</si>
  <si>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</si>
  <si>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</si>
  <si>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</si>
  <si>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</si>
  <si>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</si>
  <si>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</si>
  <si>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</si>
  <si>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</si>
  <si>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</si>
  <si>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</si>
  <si>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</si>
  <si>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</si>
  <si>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</si>
  <si>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</si>
  <si>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</si>
  <si>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</si>
  <si>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</si>
  <si>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</si>
  <si>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</si>
  <si>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</si>
  <si>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</si>
  <si>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</si>
  <si>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</si>
  <si>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</si>
  <si>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</si>
  <si>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</si>
  <si>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</si>
  <si>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</si>
  <si>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</si>
  <si>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</si>
  <si>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</si>
  <si>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</si>
  <si>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</si>
  <si>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</si>
  <si>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</si>
  <si>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</si>
  <si>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</si>
  <si>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</si>
  <si>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</si>
  <si>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</si>
  <si>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</si>
  <si>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</si>
  <si>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</si>
  <si>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</si>
  <si>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</si>
  <si>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</si>
  <si>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</si>
  <si>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</si>
  <si>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</si>
  <si>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</si>
  <si>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</si>
  <si>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</si>
  <si>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</si>
  <si>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</si>
  <si>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</si>
  <si>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</si>
  <si>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</si>
  <si>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</si>
  <si>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</si>
  <si>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</si>
  <si>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</si>
  <si>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</si>
  <si>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</si>
  <si>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</si>
  <si>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</si>
  <si>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</si>
  <si>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</si>
  <si>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</si>
  <si>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</si>
  <si>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</si>
  <si>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</si>
  <si>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</si>
  <si>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</si>
  <si>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</si>
  <si>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</si>
  <si>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</si>
  <si>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</si>
  <si>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</si>
  <si>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</si>
  <si>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</si>
  <si>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</si>
  <si>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</si>
  <si>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</si>
  <si>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</si>
  <si>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</si>
  <si>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</si>
  <si>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</si>
  <si>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</si>
  <si>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</si>
  <si>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</si>
  <si>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</si>
  <si>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</si>
  <si>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</si>
  <si>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</si>
  <si>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</si>
  <si>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</si>
  <si>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</si>
  <si>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</si>
  <si>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</si>
  <si>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</si>
  <si>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</si>
  <si>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</si>
  <si>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</si>
  <si>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</si>
  <si>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</si>
  <si>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</si>
  <si>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</si>
  <si>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</si>
  <si>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</si>
  <si>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</si>
  <si>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</si>
  <si>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</si>
  <si>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</si>
  <si>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</si>
  <si>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</si>
  <si>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</si>
  <si>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</si>
  <si>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</si>
  <si>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</si>
  <si>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</si>
  <si>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</si>
  <si>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</si>
  <si>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</si>
  <si>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</si>
  <si>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</si>
  <si>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</si>
  <si>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</si>
  <si>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</si>
  <si>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</si>
  <si>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</si>
  <si>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</si>
  <si>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</si>
  <si>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</si>
  <si>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</si>
  <si>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</si>
  <si>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</si>
  <si>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</si>
  <si>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</si>
  <si>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</si>
  <si>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</si>
  <si>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</si>
  <si>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</si>
  <si>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</si>
  <si>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</si>
  <si>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</si>
  <si>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</si>
  <si>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</si>
  <si>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</si>
  <si>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</si>
  <si>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</si>
  <si>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</si>
  <si>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</si>
  <si>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</si>
  <si>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</si>
  <si>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</si>
  <si>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</si>
  <si>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</si>
  <si>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</si>
  <si>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</si>
  <si>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</si>
  <si>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</si>
  <si>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</si>
  <si>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</si>
  <si>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</si>
  <si>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</si>
  <si>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</si>
  <si>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</si>
  <si>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</si>
  <si>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</si>
  <si>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</si>
  <si>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</si>
  <si>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</si>
  <si>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</si>
  <si>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</si>
  <si>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</si>
  <si>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</si>
  <si>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</si>
  <si>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</si>
  <si>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</si>
  <si>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</si>
  <si>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</si>
  <si>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</si>
  <si>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</si>
  <si>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</si>
  <si>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</si>
  <si>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</si>
  <si>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</si>
  <si>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</si>
  <si>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</si>
  <si>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</si>
  <si>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</si>
  <si>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</si>
  <si>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</si>
  <si>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</si>
  <si>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</si>
  <si>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</si>
  <si>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</si>
  <si>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</si>
  <si>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</si>
  <si>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</si>
  <si>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</si>
  <si>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</si>
  <si>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</si>
  <si>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</si>
  <si>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</si>
  <si>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</si>
  <si>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</si>
  <si>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</si>
  <si>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</si>
  <si>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</si>
  <si>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</si>
  <si>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</si>
  <si>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</si>
  <si>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</si>
  <si>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</si>
  <si>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</si>
  <si>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</si>
  <si>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</si>
  <si>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</si>
  <si>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</si>
  <si>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</si>
  <si>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</si>
  <si>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</si>
  <si>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</si>
  <si>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</si>
  <si>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</si>
  <si>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</si>
  <si>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</si>
  <si>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</si>
  <si>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</si>
  <si>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</si>
  <si>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</si>
  <si>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</si>
  <si>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</si>
  <si>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</si>
  <si>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</si>
  <si>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</si>
  <si>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</si>
  <si>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</si>
  <si>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</si>
  <si>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</si>
  <si>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</si>
  <si>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</si>
  <si>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</si>
  <si>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</si>
  <si>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</si>
  <si>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</si>
  <si>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</si>
  <si>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</si>
  <si>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</si>
  <si>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</si>
  <si>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</si>
  <si>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</si>
  <si>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</si>
  <si>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</si>
  <si>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</si>
  <si>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</si>
  <si>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</si>
  <si>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</si>
  <si>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</si>
  <si>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</si>
  <si>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</si>
  <si>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</si>
  <si>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</si>
  <si>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</si>
  <si>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</si>
  <si>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</si>
  <si>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</si>
  <si>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</si>
  <si>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</si>
  <si>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</si>
  <si>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</si>
  <si>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</si>
  <si>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</si>
  <si>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</si>
  <si>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</si>
  <si>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</si>
  <si>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</si>
  <si>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</si>
  <si>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</si>
  <si>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</si>
  <si>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</si>
  <si>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</si>
  <si>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</si>
  <si>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</si>
  <si>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</si>
  <si>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</si>
  <si>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</si>
  <si>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</si>
  <si>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</si>
  <si>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</si>
  <si>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</si>
  <si>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</si>
  <si>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</si>
  <si>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</si>
  <si>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</si>
  <si>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</si>
  <si>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</si>
  <si>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</si>
  <si>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</si>
  <si>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</si>
  <si>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</si>
  <si>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</si>
  <si>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</si>
  <si>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</si>
  <si>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</si>
  <si>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</si>
  <si>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</si>
  <si>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</si>
  <si>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</si>
  <si>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</si>
  <si>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</si>
  <si>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</si>
  <si>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</si>
  <si>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</si>
  <si>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</si>
  <si>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</si>
  <si>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</si>
  <si>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</si>
  <si>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</si>
  <si>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</si>
  <si>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</si>
  <si>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Tower Semiconductor LTD.</t>
  </si>
  <si>
    <t>520041997</t>
  </si>
  <si>
    <t>Registration number</t>
  </si>
  <si>
    <t>20 Shaul Amor st.  Migdal Haemek Israel</t>
  </si>
  <si>
    <t>Moti Amsalem</t>
  </si>
  <si>
    <t>cammmh@towersemi.com</t>
  </si>
  <si>
    <t>972-4-6506259</t>
  </si>
  <si>
    <t>Materials Quality Engineer, Staff</t>
  </si>
  <si>
    <t>100%</t>
  </si>
  <si>
    <t>https://towersemi.com/about/corporate-social-responsibility-esg/social-supply-chain/</t>
  </si>
  <si>
    <t>Manufacturing facility of integrated circuits on silicon wafers (Foundry).
This declarion is valid only for Cobalt.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</si>
</sst>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towersemi.com/about/corporate-social-responsibility-esg/social-supply-chain/"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ED95C69-E078-416A-8828-2FB7DB91C624}"/>
    </customSheetView>
    <customSheetView guid="{4BDF1A28-30D5-449D-B20E-D6C97EF9FAE1}" showAutoFilter="1">
      <selection activeCell="C174" sqref="C174"/>
      <pageMargins left="0" right="0" top="0" bottom="0" header="0" footer="0"/>
      <pageSetup paperSize="9" orientation="portrait"/>
      <autoFilter ref="B1:N1" xr:uid="{93A0E895-A786-4F7B-BB09-CF756C003D7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92B2A22-8551-4D0E-A9B1-65AEB198F4F8}"/>
    </customSheetView>
    <customSheetView guid="{4BDF1A28-30D5-449D-B20E-D6C97EF9FAE1}" showAutoFilter="1">
      <selection activeCell="C1" sqref="C1:D65536"/>
      <pageMargins left="0" right="0" top="0" bottom="0" header="0" footer="0"/>
      <pageSetup orientation="portrait"/>
      <autoFilter ref="B1:C1" xr:uid="{8B8C0806-28CE-47B4-8040-73B6A2891EF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D10" sqref="D10:J1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t="s">
        <v>20061</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19147</v>
      </c>
      <c r="F12" s="460"/>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19149</v>
      </c>
      <c r="E13" s="459" t="s">
        <v>19150</v>
      </c>
      <c r="F13" s="460"/>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4" t="s">
        <v>20052</v>
      </c>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t="s">
        <v>20053</v>
      </c>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t="s">
        <v>20054</v>
      </c>
      <c r="E18" s="425"/>
      <c r="F18" s="425"/>
      <c r="G18" s="425"/>
      <c r="H18" s="425"/>
      <c r="I18" s="425"/>
      <c r="J18" s="426"/>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20055</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20056</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20055</v>
      </c>
      <c r="E22" s="425"/>
      <c r="F22" s="425"/>
      <c r="G22" s="425"/>
      <c r="H22" s="425"/>
      <c r="I22" s="425"/>
      <c r="J22" s="426"/>
      <c r="K22" s="29"/>
      <c r="L22" s="98"/>
      <c r="Q22" s="2"/>
      <c r="R22" s="2"/>
      <c r="S22" s="2"/>
      <c r="T22" s="2"/>
      <c r="U22" s="2"/>
      <c r="V22" s="2"/>
      <c r="W22" s="2"/>
      <c r="X22" s="2"/>
      <c r="Y22" s="2"/>
      <c r="Z22" s="2"/>
      <c r="AA22" s="2">
        <f>10-COUNTIF(AA12:AA21,"")</f>
        <v>1</v>
      </c>
      <c r="AB22" s="2"/>
      <c r="AC22" s="2"/>
      <c r="AD22" s="2"/>
      <c r="AE22" s="2"/>
      <c r="AF22" s="2"/>
      <c r="AG22" s="2"/>
    </row>
    <row r="23" spans="1:33" ht="22.5">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1</v>
      </c>
      <c r="AB23" s="2"/>
      <c r="AC23" s="2"/>
      <c r="AD23" s="2"/>
      <c r="AE23" s="2"/>
      <c r="AF23" s="2"/>
      <c r="AG23" s="2"/>
    </row>
    <row r="24" spans="1:33" ht="22.5">
      <c r="A24" s="31"/>
      <c r="B24" s="33" t="str">
        <f ca="1">OFFSET(L!$C$1,MATCH("Declaration"&amp;ADDRESS(ROW(),COLUMN(),4),L!$A:$A,0)-1,SL,,)</f>
        <v>Email - Authorizer (*):</v>
      </c>
      <c r="C24" s="67"/>
      <c r="D24" s="432" t="s">
        <v>20056</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20057</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45838</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
      </c>
      <c r="C31" s="28"/>
      <c r="D31" s="403"/>
      <c r="E31" s="404"/>
      <c r="F31" s="8"/>
      <c r="G31" s="405"/>
      <c r="H31" s="406"/>
      <c r="I31" s="406"/>
      <c r="J31" s="407"/>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1"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25</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4.2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41.2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20059</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3" t="s">
        <v>20060</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tooltip="Moti Amsalem's email address." xr:uid="{098AD768-3ACE-41B9-AE16-9AE98B39445E}"/>
    <hyperlink ref="D24" r:id="rId2" xr:uid="{0F01BB71-83F3-4FC4-9B06-6BABEA8E5266}"/>
    <hyperlink ref="G117" r:id="rId3" xr:uid="{B58E4ABD-31E8-4D58-B140-AA98A6C75574}"/>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D22" sqref="D22"/>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89.25">
      <c r="A5" s="198" t="s">
        <v>112</v>
      </c>
      <c r="B5" s="304" t="str">
        <f ca="1">IF(LEN(A5)=0,"",INDEX('Smelter Look-up'!$A:$A,MATCH($A5,'Smelter Look-up'!$E:$E,0)))</f>
        <v>Cobalt</v>
      </c>
      <c r="C5" s="152" t="str">
        <f ca="1">IF(LEN(A5)=0,"",INDEX('Smelter Look-up'!$C:$C,MATCH($A5,'Smelter Look-up'!$E:$E,0)))</f>
        <v>Gem (Jiangsu) Cobalt Industry Co., Ltd.</v>
      </c>
      <c r="D5" s="149"/>
      <c r="E5" s="149" t="str">
        <f ca="1">IF(ISERROR($V5),"",OFFSET('Smelter Look-up'!$D$4,$V5-4,0)&amp;"")</f>
        <v>CHINA</v>
      </c>
      <c r="F5" s="149" t="str">
        <f ca="1">IF(ISERROR($V5),"",OFFSET('Smelter Look-up'!$E$4,$V5-4,0))</f>
        <v>CID003209</v>
      </c>
      <c r="G5" s="149" t="str">
        <f ca="1">IF(C5=$X$4,"Enter smelter details",IF(ISERROR($V5),"",OFFSET('Smelter Look-up'!$F$4,$V5-4,0)))</f>
        <v>RMI</v>
      </c>
      <c r="H5" s="206">
        <f ca="1">IF(ISERROR($V5),"",OFFSET('Smelter Look-up'!$G$4,$V5-4,0))</f>
        <v>0</v>
      </c>
      <c r="I5" s="207" t="str">
        <f ca="1">IF(ISERROR($V5),"",OFFSET('Smelter Look-up'!$H$4,$V5-4,0))</f>
        <v>Taixing</v>
      </c>
      <c r="J5" s="207" t="str">
        <f ca="1">IF(ISERROR($V5),"",OFFSET('Smelter Look-up'!$I$4,$V5-4,0))</f>
        <v>Jiangsu Sheng</v>
      </c>
      <c r="K5" s="150"/>
      <c r="L5" s="150"/>
      <c r="M5" s="150"/>
      <c r="N5" s="150"/>
      <c r="O5" s="150"/>
      <c r="P5" s="209"/>
      <c r="Q5" s="151"/>
      <c r="R5" s="149" t="str">
        <f ca="1">IF(ISERROR($V5),"",OFFSET('Smelter Look-up'!$C$4,$V5-4,0)&amp;"")</f>
        <v>Gem (Jiangsu) Cobalt Industry Co., Ltd.</v>
      </c>
      <c r="S5" s="155" t="str">
        <f t="shared" ref="S5:S12" ca="1" si="0">IF(B5="","",IF(ISERROR(MATCH($E5,CL,0)),"Unknown",INDIRECT("'C'!$A$"&amp;MATCH($E5,CL,0)+1)))</f>
        <v>CN</v>
      </c>
      <c r="T5" s="155" t="str">
        <f ca="1">IF(B5="","",IF(ISERROR(MATCH($J5,SorP!$B$1:$B$6226,0)),"",INDIRECT("'SorP'!$A$"&amp;MATCH($S5&amp;$J5,SorP!C:C,0))))</f>
        <v>CN-JS</v>
      </c>
      <c r="U5" s="168"/>
      <c r="V5" s="169">
        <f ca="1">IF(C5="",NA(),MATCH($B5&amp;$C5,'Smelter Look-up'!$J:$J,0))</f>
        <v>36</v>
      </c>
      <c r="X5" s="170">
        <f t="shared" ref="X5:X12" ca="1" si="1">IF(AND(C5="Smelter not listed",OR(LEN(D5)=0,LEN(E5)=0)),1,0)</f>
        <v>0</v>
      </c>
      <c r="AB5" s="314" t="str">
        <f t="shared" ref="AB5:AB12" ca="1" si="2">IF(C5="","",B5)</f>
        <v>Cobalt</v>
      </c>
    </row>
    <row r="6" spans="1:34" s="170" customFormat="1" ht="153">
      <c r="A6" s="198" t="s">
        <v>185</v>
      </c>
      <c r="B6" s="304" t="str">
        <f ca="1">IF(LEN(A6)=0,"",INDEX('Smelter Look-up'!$A:$A,MATCH($A6,'Smelter Look-up'!$E:$E,0)))</f>
        <v>Cobalt</v>
      </c>
      <c r="C6" s="152" t="str">
        <f ca="1">IF(LEN(A6)=0,"",INDEX('Smelter Look-up'!$C:$C,MATCH($A6,'Smelter Look-up'!$E:$E,0)))</f>
        <v>Lanzhou Jinchuan Advanced Materials Technology Co., Ltd.</v>
      </c>
      <c r="D6" s="149"/>
      <c r="E6" s="149" t="str">
        <f ca="1">IF(ISERROR($V6),"",OFFSET('Smelter Look-up'!$D$4,$V6-4,0)&amp;"")</f>
        <v>CHINA</v>
      </c>
      <c r="F6" s="149" t="str">
        <f ca="1">IF(ISERROR($V6),"",OFFSET('Smelter Look-up'!$E$4,$V6-4,0))</f>
        <v>CID003210</v>
      </c>
      <c r="G6" s="149"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0"/>
      <c r="L6" s="150"/>
      <c r="M6" s="150"/>
      <c r="N6" s="150"/>
      <c r="O6" s="150"/>
      <c r="P6" s="209"/>
      <c r="Q6" s="151"/>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 ca="1">IF(C6="",NA(),MATCH($B6&amp;$C6,'Smelter Look-up'!$J:$J,0))</f>
        <v>88</v>
      </c>
      <c r="X6" s="170">
        <f t="shared" ca="1" si="1"/>
        <v>0</v>
      </c>
      <c r="AB6" s="314" t="str">
        <f t="shared" ca="1" si="2"/>
        <v>Cobalt</v>
      </c>
    </row>
    <row r="7" spans="1:34" s="170" customFormat="1" ht="89.25">
      <c r="A7" s="198" t="s">
        <v>301</v>
      </c>
      <c r="B7" s="304" t="str">
        <f ca="1">IF(LEN(A7)=0,"",INDEX('Smelter Look-up'!$A:$A,MATCH($A7,'Smelter Look-up'!$E:$E,0)))</f>
        <v>Cobalt</v>
      </c>
      <c r="C7" s="152" t="str">
        <f ca="1">IF(LEN(A7)=0,"",INDEX('Smelter Look-up'!$C:$C,MATCH($A7,'Smelter Look-up'!$E:$E,0)))</f>
        <v>Zhejiang Huayou Cobalt Company Limited</v>
      </c>
      <c r="D7" s="149"/>
      <c r="E7" s="149" t="str">
        <f ca="1">IF(ISERROR($V7),"",OFFSET('Smelter Look-up'!$D$4,$V7-4,0)&amp;"")</f>
        <v>CHINA</v>
      </c>
      <c r="F7" s="149" t="str">
        <f ca="1">IF(ISERROR($V7),"",OFFSET('Smelter Look-up'!$E$4,$V7-4,0))</f>
        <v>CID003225</v>
      </c>
      <c r="G7" s="149" t="str">
        <f ca="1">IF(C7=$X$4,"Enter smelter details",IF(ISERROR($V7),"",OFFSET('Smelter Look-up'!$F$4,$V7-4,0)))</f>
        <v>RMI</v>
      </c>
      <c r="H7" s="206">
        <f ca="1">IF(ISERROR($V7),"",OFFSET('Smelter Look-up'!$G$4,$V7-4,0))</f>
        <v>0</v>
      </c>
      <c r="I7" s="207" t="str">
        <f ca="1">IF(ISERROR($V7),"",OFFSET('Smelter Look-up'!$H$4,$V7-4,0))</f>
        <v>Tongxiang</v>
      </c>
      <c r="J7" s="207" t="str">
        <f ca="1">IF(ISERROR($V7),"",OFFSET('Smelter Look-up'!$I$4,$V7-4,0))</f>
        <v>Zhejiang Sheng</v>
      </c>
      <c r="K7" s="150"/>
      <c r="L7" s="150"/>
      <c r="M7" s="150"/>
      <c r="N7" s="150"/>
      <c r="O7" s="150"/>
      <c r="P7" s="209"/>
      <c r="Q7" s="151"/>
      <c r="R7" s="149" t="str">
        <f ca="1">IF(ISERROR($V7),"",OFFSET('Smelter Look-up'!$C$4,$V7-4,0)&amp;"")</f>
        <v>Zhejiang Huayou Cobalt Company Limited</v>
      </c>
      <c r="S7" s="155" t="str">
        <f t="shared" ca="1" si="0"/>
        <v>CN</v>
      </c>
      <c r="T7" s="155" t="str">
        <f ca="1">IF(B7="","",IF(ISERROR(MATCH($J7,SorP!$B$1:$B$6226,0)),"",INDIRECT("'SorP'!$A$"&amp;MATCH($S7&amp;$J7,SorP!C:C,0))))</f>
        <v>CN-ZJ</v>
      </c>
      <c r="U7" s="168"/>
      <c r="V7" s="169">
        <f ca="1">IF(C7="",NA(),MATCH($B7&amp;$C7,'Smelter Look-up'!$J:$J,0))</f>
        <v>170</v>
      </c>
      <c r="X7" s="170">
        <f t="shared" ca="1" si="1"/>
        <v>0</v>
      </c>
      <c r="AB7" s="314" t="str">
        <f t="shared" ca="1" si="2"/>
        <v>Cobalt</v>
      </c>
    </row>
    <row r="8" spans="1:34" s="170" customFormat="1" ht="89.25">
      <c r="A8" s="198" t="s">
        <v>258</v>
      </c>
      <c r="B8" s="304" t="str">
        <f ca="1">IF(LEN(A8)=0,"",INDEX('Smelter Look-up'!$A:$A,MATCH($A8,'Smelter Look-up'!$E:$E,0)))</f>
        <v>Cobalt</v>
      </c>
      <c r="C8" s="152" t="str">
        <f ca="1">IF(LEN(A8)=0,"",INDEX('Smelter Look-up'!$C:$C,MATCH($A8,'Smelter Look-up'!$E:$E,0)))</f>
        <v>Quzhou Huayou Cobalt New Material Co., Ltd.</v>
      </c>
      <c r="D8" s="149"/>
      <c r="E8" s="149" t="str">
        <f ca="1">IF(ISERROR($V8),"",OFFSET('Smelter Look-up'!$D$4,$V8-4,0)&amp;"")</f>
        <v>CHINA</v>
      </c>
      <c r="F8" s="149" t="str">
        <f ca="1">IF(ISERROR($V8),"",OFFSET('Smelter Look-up'!$E$4,$V8-4,0))</f>
        <v>CID003255</v>
      </c>
      <c r="G8" s="149" t="str">
        <f ca="1">IF(C8=$X$4,"Enter smelter details",IF(ISERROR($V8),"",OFFSET('Smelter Look-up'!$F$4,$V8-4,0)))</f>
        <v>RMI</v>
      </c>
      <c r="H8" s="206">
        <f ca="1">IF(ISERROR($V8),"",OFFSET('Smelter Look-up'!$G$4,$V8-4,0))</f>
        <v>0</v>
      </c>
      <c r="I8" s="207" t="str">
        <f ca="1">IF(ISERROR($V8),"",OFFSET('Smelter Look-up'!$H$4,$V8-4,0))</f>
        <v>Quzhou</v>
      </c>
      <c r="J8" s="207" t="str">
        <f ca="1">IF(ISERROR($V8),"",OFFSET('Smelter Look-up'!$I$4,$V8-4,0))</f>
        <v>Zhejiang Sheng</v>
      </c>
      <c r="K8" s="150"/>
      <c r="L8" s="150"/>
      <c r="M8" s="150"/>
      <c r="N8" s="150"/>
      <c r="O8" s="150"/>
      <c r="P8" s="209"/>
      <c r="Q8" s="151"/>
      <c r="R8" s="149" t="str">
        <f ca="1">IF(ISERROR($V8),"",OFFSET('Smelter Look-up'!$C$4,$V8-4,0)&amp;"")</f>
        <v>Quzhou Huayou Cobalt New Material Co., Ltd.</v>
      </c>
      <c r="S8" s="155" t="str">
        <f t="shared" ca="1" si="0"/>
        <v>CN</v>
      </c>
      <c r="T8" s="155" t="str">
        <f ca="1">IF(B8="","",IF(ISERROR(MATCH($J8,SorP!$B$1:$B$6226,0)),"",INDIRECT("'SorP'!$A$"&amp;MATCH($S8&amp;$J8,SorP!C:C,0))))</f>
        <v>CN-ZJ</v>
      </c>
      <c r="U8" s="168"/>
      <c r="V8" s="169">
        <f ca="1">IF(C8="",NA(),MATCH($B8&amp;$C8,'Smelter Look-up'!$J:$J,0))</f>
        <v>133</v>
      </c>
      <c r="X8" s="170">
        <f t="shared" ca="1" si="1"/>
        <v>0</v>
      </c>
      <c r="AB8" s="314" t="str">
        <f t="shared" ca="1" si="2"/>
        <v>Cobalt</v>
      </c>
    </row>
    <row r="9" spans="1:34" s="170" customFormat="1" ht="102">
      <c r="A9" s="198" t="s">
        <v>239</v>
      </c>
      <c r="B9" s="304" t="str">
        <f ca="1">IF(LEN(A9)=0,"",INDEX('Smelter Look-up'!$A:$A,MATCH($A9,'Smelter Look-up'!$E:$E,0)))</f>
        <v>Cobalt</v>
      </c>
      <c r="C9" s="152" t="str">
        <f ca="1">IF(LEN(A9)=0,"",INDEX('Smelter Look-up'!$C:$C,MATCH($A9,'Smelter Look-up'!$E:$E,0)))</f>
        <v>Niihama Nickel Refinery, Sumitomo Metal Mining</v>
      </c>
      <c r="D9" s="149"/>
      <c r="E9" s="149" t="str">
        <f ca="1">IF(ISERROR($V9),"",OFFSET('Smelter Look-up'!$D$4,$V9-4,0)&amp;"")</f>
        <v>JAPAN</v>
      </c>
      <c r="F9" s="149" t="str">
        <f ca="1">IF(ISERROR($V9),"",OFFSET('Smelter Look-up'!$E$4,$V9-4,0))</f>
        <v>CID003278</v>
      </c>
      <c r="G9" s="149" t="str">
        <f ca="1">IF(C9=$X$4,"Enter smelter details",IF(ISERROR($V9),"",OFFSET('Smelter Look-up'!$F$4,$V9-4,0)))</f>
        <v>RMI</v>
      </c>
      <c r="H9" s="206">
        <f ca="1">IF(ISERROR($V9),"",OFFSET('Smelter Look-up'!$G$4,$V9-4,0))</f>
        <v>0</v>
      </c>
      <c r="I9" s="207" t="str">
        <f ca="1">IF(ISERROR($V9),"",OFFSET('Smelter Look-up'!$H$4,$V9-4,0))</f>
        <v>Niihama</v>
      </c>
      <c r="J9" s="207" t="str">
        <f ca="1">IF(ISERROR($V9),"",OFFSET('Smelter Look-up'!$I$4,$V9-4,0))</f>
        <v>Ehime</v>
      </c>
      <c r="K9" s="150"/>
      <c r="L9" s="150"/>
      <c r="M9" s="150"/>
      <c r="N9" s="150"/>
      <c r="O9" s="150"/>
      <c r="P9" s="209"/>
      <c r="Q9" s="151"/>
      <c r="R9" s="149" t="str">
        <f ca="1">IF(ISERROR($V9),"",OFFSET('Smelter Look-up'!$C$4,$V9-4,0)&amp;"")</f>
        <v>Niihama Nickel Refinery, Sumitomo Metal Mining</v>
      </c>
      <c r="S9" s="155" t="str">
        <f t="shared" ca="1" si="0"/>
        <v>JP</v>
      </c>
      <c r="T9" s="155" t="str">
        <f ca="1">IF(B9="","",IF(ISERROR(MATCH($J9,SorP!$B$1:$B$6226,0)),"",INDIRECT("'SorP'!$A$"&amp;MATCH($S9&amp;$J9,SorP!C:C,0))))</f>
        <v>JP-38</v>
      </c>
      <c r="U9" s="168"/>
      <c r="V9" s="169">
        <f ca="1">IF(C9="",NA(),MATCH($B9&amp;$C9,'Smelter Look-up'!$J:$J,0))</f>
        <v>122</v>
      </c>
      <c r="X9" s="170">
        <f t="shared" ca="1" si="1"/>
        <v>0</v>
      </c>
      <c r="AB9" s="314" t="str">
        <f t="shared" ca="1" si="2"/>
        <v>Cobalt</v>
      </c>
    </row>
    <row r="10" spans="1:34" s="170" customFormat="1" ht="102">
      <c r="A10" s="198" t="s">
        <v>239</v>
      </c>
      <c r="B10" s="304" t="str">
        <f ca="1">IF(LEN(A10)=0,"",INDEX('Smelter Look-up'!$A:$A,MATCH($A10,'Smelter Look-up'!$E:$E,0)))</f>
        <v>Cobalt</v>
      </c>
      <c r="C10" s="152" t="str">
        <f ca="1">IF(LEN(A10)=0,"",INDEX('Smelter Look-up'!$C:$C,MATCH($A10,'Smelter Look-up'!$E:$E,0)))</f>
        <v>Niihama Nickel Refinery, Sumitomo Metal Mining</v>
      </c>
      <c r="D10" s="149"/>
      <c r="E10" s="149" t="str">
        <f ca="1">IF(ISERROR($V10),"",OFFSET('Smelter Look-up'!$D$4,$V10-4,0)&amp;"")</f>
        <v>JAPAN</v>
      </c>
      <c r="F10" s="149" t="str">
        <f ca="1">IF(ISERROR($V10),"",OFFSET('Smelter Look-up'!$E$4,$V10-4,0))</f>
        <v>CID003278</v>
      </c>
      <c r="G10" s="149" t="str">
        <f ca="1">IF(C10=$X$4,"Enter smelter details",IF(ISERROR($V10),"",OFFSET('Smelter Look-up'!$F$4,$V10-4,0)))</f>
        <v>RMI</v>
      </c>
      <c r="H10" s="206">
        <f ca="1">IF(ISERROR($V10),"",OFFSET('Smelter Look-up'!$G$4,$V10-4,0))</f>
        <v>0</v>
      </c>
      <c r="I10" s="207" t="str">
        <f ca="1">IF(ISERROR($V10),"",OFFSET('Smelter Look-up'!$H$4,$V10-4,0))</f>
        <v>Niihama</v>
      </c>
      <c r="J10" s="207" t="str">
        <f ca="1">IF(ISERROR($V10),"",OFFSET('Smelter Look-up'!$I$4,$V10-4,0))</f>
        <v>Ehime</v>
      </c>
      <c r="K10" s="150"/>
      <c r="L10" s="150"/>
      <c r="M10" s="150"/>
      <c r="N10" s="150"/>
      <c r="O10" s="150"/>
      <c r="P10" s="209"/>
      <c r="Q10" s="151"/>
      <c r="R10" s="149" t="str">
        <f ca="1">IF(ISERROR($V10),"",OFFSET('Smelter Look-up'!$C$4,$V10-4,0)&amp;"")</f>
        <v>Niihama Nickel Refinery, Sumitomo Metal Mining</v>
      </c>
      <c r="S10" s="155" t="str">
        <f t="shared" ca="1" si="0"/>
        <v>JP</v>
      </c>
      <c r="T10" s="155" t="str">
        <f ca="1">IF(B10="","",IF(ISERROR(MATCH($J10,SorP!$B$1:$B$6226,0)),"",INDIRECT("'SorP'!$A$"&amp;MATCH($S10&amp;$J10,SorP!C:C,0))))</f>
        <v>JP-38</v>
      </c>
      <c r="U10" s="168"/>
      <c r="V10" s="169">
        <f ca="1">IF(C10="",NA(),MATCH($B10&amp;$C10,'Smelter Look-up'!$J:$J,0))</f>
        <v>122</v>
      </c>
      <c r="X10" s="170">
        <f t="shared" ca="1" si="1"/>
        <v>0</v>
      </c>
      <c r="AB10" s="314" t="str">
        <f t="shared" ca="1" si="2"/>
        <v>Cobalt</v>
      </c>
    </row>
    <row r="11" spans="1:34" s="170" customFormat="1" ht="63.75">
      <c r="A11" s="199" t="s">
        <v>72</v>
      </c>
      <c r="B11" s="304" t="str">
        <f ca="1">IF(LEN(A11)=0,"",INDEX('Smelter Look-up'!$A:$A,MATCH($A11,'Smelter Look-up'!$E:$E,0)))</f>
        <v>Cobalt</v>
      </c>
      <c r="C11" s="152" t="str">
        <f ca="1">IF(LEN(A11)=0,"",INDEX('Smelter Look-up'!$C:$C,MATCH($A11,'Smelter Look-up'!$E:$E,0)))</f>
        <v>Compagnie de Tifnout Tiranimine</v>
      </c>
      <c r="D11" s="149"/>
      <c r="E11" s="149" t="str">
        <f ca="1">IF(ISERROR($V11),"",OFFSET('Smelter Look-up'!$D$4,$V11-4,0)&amp;"")</f>
        <v>MOROCCO</v>
      </c>
      <c r="F11" s="149" t="str">
        <f ca="1">IF(ISERROR($V11),"",OFFSET('Smelter Look-up'!$E$4,$V11-4,0))</f>
        <v>CID003280</v>
      </c>
      <c r="G11" s="149" t="str">
        <f ca="1">IF(C11=$X$4,"Enter smelter details",IF(ISERROR($V11),"",OFFSET('Smelter Look-up'!$F$4,$V11-4,0)))</f>
        <v>RMI</v>
      </c>
      <c r="H11" s="206">
        <f ca="1">IF(ISERROR($V11),"",OFFSET('Smelter Look-up'!$G$4,$V11-4,0))</f>
        <v>0</v>
      </c>
      <c r="I11" s="207" t="str">
        <f ca="1">IF(ISERROR($V11),"",OFFSET('Smelter Look-up'!$H$4,$V11-4,0))</f>
        <v>Marrakech</v>
      </c>
      <c r="J11" s="207" t="str">
        <f ca="1">IF(ISERROR($V11),"",OFFSET('Smelter Look-up'!$I$4,$V11-4,0))</f>
        <v>Marrakech-Safi</v>
      </c>
      <c r="K11" s="150"/>
      <c r="L11" s="150"/>
      <c r="M11" s="150"/>
      <c r="N11" s="150"/>
      <c r="O11" s="150"/>
      <c r="P11" s="209"/>
      <c r="Q11" s="151"/>
      <c r="R11" s="149" t="str">
        <f ca="1">IF(ISERROR($V11),"",OFFSET('Smelter Look-up'!$C$4,$V11-4,0)&amp;"")</f>
        <v>Compagnie de Tifnout Tiranimine</v>
      </c>
      <c r="S11" s="155" t="str">
        <f t="shared" ca="1" si="0"/>
        <v>MA</v>
      </c>
      <c r="T11" s="155" t="str">
        <f ca="1">IF(B11="","",IF(ISERROR(MATCH($J11,SorP!$B$1:$B$6226,0)),"",INDIRECT("'SorP'!$A$"&amp;MATCH($S11&amp;$J11,SorP!C:C,0))))</f>
        <v>MA-07</v>
      </c>
      <c r="U11" s="168"/>
      <c r="V11" s="169">
        <f ca="1">IF(C11="",NA(),MATCH($B11&amp;$C11,'Smelter Look-up'!$J:$J,0))</f>
        <v>12</v>
      </c>
      <c r="X11" s="170">
        <f t="shared" ca="1" si="1"/>
        <v>0</v>
      </c>
      <c r="AB11" s="314" t="str">
        <f t="shared" ca="1" si="2"/>
        <v>Cobalt</v>
      </c>
    </row>
    <row r="12" spans="1:34" s="170" customFormat="1" ht="76.5">
      <c r="A12" s="198" t="s">
        <v>117</v>
      </c>
      <c r="B12" s="304" t="str">
        <f ca="1">IF(LEN(A12)=0,"",INDEX('Smelter Look-up'!$A:$A,MATCH($A12,'Smelter Look-up'!$E:$E,0)))</f>
        <v>Cobalt</v>
      </c>
      <c r="C12" s="152" t="str">
        <f ca="1">IF(LEN(A12)=0,"",INDEX('Smelter Look-up'!$C:$C,MATCH($A12,'Smelter Look-up'!$E:$E,0)))</f>
        <v>Glencore Nikkelverk Refinery</v>
      </c>
      <c r="D12" s="149"/>
      <c r="E12" s="149" t="str">
        <f ca="1">IF(ISERROR($V12),"",OFFSET('Smelter Look-up'!$D$4,$V12-4,0)&amp;"")</f>
        <v>NORWAY</v>
      </c>
      <c r="F12" s="149" t="str">
        <f ca="1">IF(ISERROR($V12),"",OFFSET('Smelter Look-up'!$E$4,$V12-4,0))</f>
        <v>CID003403</v>
      </c>
      <c r="G12" s="149" t="str">
        <f ca="1">IF(C12=$X$4,"Enter smelter details",IF(ISERROR($V12),"",OFFSET('Smelter Look-up'!$F$4,$V12-4,0)))</f>
        <v>RMI</v>
      </c>
      <c r="H12" s="206">
        <f ca="1">IF(ISERROR($V12),"",OFFSET('Smelter Look-up'!$G$4,$V12-4,0))</f>
        <v>0</v>
      </c>
      <c r="I12" s="207" t="str">
        <f ca="1">IF(ISERROR($V12),"",OFFSET('Smelter Look-up'!$H$4,$V12-4,0))</f>
        <v>Kristiansand</v>
      </c>
      <c r="J12" s="207" t="str">
        <f ca="1">IF(ISERROR($V12),"",OFFSET('Smelter Look-up'!$I$4,$V12-4,0))</f>
        <v>Agder</v>
      </c>
      <c r="K12" s="150"/>
      <c r="L12" s="150"/>
      <c r="M12" s="150"/>
      <c r="N12" s="150"/>
      <c r="O12" s="150"/>
      <c r="P12" s="209"/>
      <c r="Q12" s="151"/>
      <c r="R12" s="149" t="str">
        <f ca="1">IF(ISERROR($V12),"",OFFSET('Smelter Look-up'!$C$4,$V12-4,0)&amp;"")</f>
        <v>Glencore Nikkelverk Refinery</v>
      </c>
      <c r="S12" s="155" t="str">
        <f t="shared" ca="1" si="0"/>
        <v>NO</v>
      </c>
      <c r="T12" s="155" t="str">
        <f ca="1">IF(B12="","",IF(ISERROR(MATCH($J12,SorP!$B$1:$B$6226,0)),"",INDIRECT("'SorP'!$A$"&amp;MATCH($S12&amp;$J12,SorP!C:C,0))))</f>
        <v>NO-42</v>
      </c>
      <c r="U12" s="168"/>
      <c r="V12" s="169">
        <f ca="1">IF(C12="",NA(),MATCH($B12&amp;$C12,'Smelter Look-up'!$J:$J,0))</f>
        <v>38</v>
      </c>
      <c r="X12" s="170">
        <f t="shared" ca="1" si="1"/>
        <v>0</v>
      </c>
      <c r="AB12" s="314" t="str">
        <f t="shared" ca="1" si="2"/>
        <v>Cobalt</v>
      </c>
    </row>
    <row r="13" spans="1:34" s="170" customFormat="1" ht="76.5">
      <c r="A13" s="198" t="s">
        <v>117</v>
      </c>
      <c r="B13" s="304" t="str">
        <f ca="1">IF(LEN(A13)=0,"",INDEX('Smelter Look-up'!$A:$A,MATCH($A13,'Smelter Look-up'!$E:$E,0)))</f>
        <v>Cobalt</v>
      </c>
      <c r="C13" s="152" t="str">
        <f ca="1">IF(LEN(A13)=0,"",INDEX('Smelter Look-up'!$C:$C,MATCH($A13,'Smelter Look-up'!$E:$E,0)))</f>
        <v>Glencore Nikkelverk Refinery</v>
      </c>
      <c r="D13" s="149"/>
      <c r="E13" s="149" t="str">
        <f ca="1">IF(ISERROR($V13),"",OFFSET('Smelter Look-up'!$D$4,$V13-4,0)&amp;"")</f>
        <v>NORWAY</v>
      </c>
      <c r="F13" s="149" t="str">
        <f ca="1">IF(ISERROR($V13),"",OFFSET('Smelter Look-up'!$E$4,$V13-4,0))</f>
        <v>CID003403</v>
      </c>
      <c r="G13" s="149" t="str">
        <f ca="1">IF(C13=$X$4,"Enter smelter details",IF(ISERROR($V13),"",OFFSET('Smelter Look-up'!$F$4,$V13-4,0)))</f>
        <v>RMI</v>
      </c>
      <c r="H13" s="206">
        <f ca="1">IF(ISERROR($V13),"",OFFSET('Smelter Look-up'!$G$4,$V13-4,0))</f>
        <v>0</v>
      </c>
      <c r="I13" s="207" t="str">
        <f ca="1">IF(ISERROR($V13),"",OFFSET('Smelter Look-up'!$H$4,$V13-4,0))</f>
        <v>Kristiansand</v>
      </c>
      <c r="J13" s="207" t="str">
        <f ca="1">IF(ISERROR($V13),"",OFFSET('Smelter Look-up'!$I$4,$V13-4,0))</f>
        <v>Agder</v>
      </c>
      <c r="K13" s="150"/>
      <c r="L13" s="150"/>
      <c r="M13" s="150"/>
      <c r="N13" s="150"/>
      <c r="O13" s="150"/>
      <c r="P13" s="209"/>
      <c r="Q13" s="151"/>
      <c r="R13" s="149" t="str">
        <f ca="1">IF(ISERROR($V13),"",OFFSET('Smelter Look-up'!$C$4,$V13-4,0)&amp;"")</f>
        <v>Glencore Nikkelverk Refinery</v>
      </c>
      <c r="S13" s="155" t="str">
        <f t="shared" ref="S13:S63" ca="1" si="3">IF(B13="","",IF(ISERROR(MATCH($E13,CL,0)),"Unknown",INDIRECT("'C'!$A$"&amp;MATCH($E13,CL,0)+1)))</f>
        <v>NO</v>
      </c>
      <c r="T13" s="155" t="str">
        <f ca="1">IF(B13="","",IF(ISERROR(MATCH($J13,SorP!$B$1:$B$6226,0)),"",INDIRECT("'SorP'!$A$"&amp;MATCH($S13&amp;$J13,SorP!C:C,0))))</f>
        <v>NO-42</v>
      </c>
      <c r="U13" s="168"/>
      <c r="V13" s="169">
        <f ca="1">IF(C13="",NA(),MATCH($B13&amp;$C13,'Smelter Look-up'!$J:$J,0))</f>
        <v>38</v>
      </c>
      <c r="X13" s="170">
        <f t="shared" ref="X13:X62" ca="1" si="4">IF(AND(C13="Smelter not listed",OR(LEN(D13)=0,LEN(E13)=0)),1,0)</f>
        <v>0</v>
      </c>
      <c r="AB13" s="314" t="str">
        <f t="shared" ref="AB13:AB69" ca="1" si="5">IF(C13="","",B13)</f>
        <v>Cobalt</v>
      </c>
    </row>
    <row r="14" spans="1:34" s="170" customFormat="1" ht="89.25">
      <c r="A14" s="199" t="s">
        <v>282</v>
      </c>
      <c r="B14" s="304" t="str">
        <f ca="1">IF(LEN(A14)=0,"",INDEX('Smelter Look-up'!$A:$A,MATCH($A14,'Smelter Look-up'!$E:$E,0)))</f>
        <v>Cobalt</v>
      </c>
      <c r="C14" s="152" t="str">
        <f ca="1">IF(LEN(A14)=0,"",INDEX('Smelter Look-up'!$C:$C,MATCH($A14,'Smelter Look-up'!$E:$E,0)))</f>
        <v>Vale - Long Harbour Processing Plant (LHPP)</v>
      </c>
      <c r="D14" s="149"/>
      <c r="E14" s="149" t="str">
        <f ca="1">IF(ISERROR($V14),"",OFFSET('Smelter Look-up'!$D$4,$V14-4,0)&amp;"")</f>
        <v>CANADA</v>
      </c>
      <c r="F14" s="149" t="str">
        <f ca="1">IF(ISERROR($V14),"",OFFSET('Smelter Look-up'!$E$4,$V14-4,0))</f>
        <v>CID003584</v>
      </c>
      <c r="G14" s="149" t="str">
        <f ca="1">IF(C14=$X$4,"Enter smelter details",IF(ISERROR($V14),"",OFFSET('Smelter Look-up'!$F$4,$V14-4,0)))</f>
        <v>RMI</v>
      </c>
      <c r="H14" s="206">
        <f ca="1">IF(ISERROR($V14),"",OFFSET('Smelter Look-up'!$G$4,$V14-4,0))</f>
        <v>0</v>
      </c>
      <c r="I14" s="207" t="str">
        <f ca="1">IF(ISERROR($V14),"",OFFSET('Smelter Look-up'!$H$4,$V14-4,0))</f>
        <v>Long Harbour</v>
      </c>
      <c r="J14" s="207" t="str">
        <f ca="1">IF(ISERROR($V14),"",OFFSET('Smelter Look-up'!$I$4,$V14-4,0))</f>
        <v>Newfoundland and Labrador</v>
      </c>
      <c r="K14" s="150"/>
      <c r="L14" s="150"/>
      <c r="M14" s="150"/>
      <c r="N14" s="150"/>
      <c r="O14" s="150"/>
      <c r="P14" s="209"/>
      <c r="Q14" s="151"/>
      <c r="R14" s="149" t="str">
        <f ca="1">IF(ISERROR($V14),"",OFFSET('Smelter Look-up'!$C$4,$V14-4,0)&amp;"")</f>
        <v>Vale - Long Harbour Processing Plant (LHPP)</v>
      </c>
      <c r="S14" s="155" t="str">
        <f t="shared" ca="1" si="3"/>
        <v>CA</v>
      </c>
      <c r="T14" s="155" t="str">
        <f ca="1">IF(B14="","",IF(ISERROR(MATCH($J14,SorP!$B$1:$B$6226,0)),"",INDIRECT("'SorP'!$A$"&amp;MATCH($S14&amp;$J14,SorP!C:C,0))))</f>
        <v>CA-NL</v>
      </c>
      <c r="U14" s="168"/>
      <c r="V14" s="169">
        <f ca="1">IF(C14="",NA(),MATCH($B14&amp;$C14,'Smelter Look-up'!$J:$J,0))</f>
        <v>155</v>
      </c>
      <c r="X14" s="170">
        <f t="shared" ca="1" si="4"/>
        <v>0</v>
      </c>
      <c r="AB14" s="314" t="str">
        <f t="shared" ca="1" si="5"/>
        <v>Cobalt</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Tower Semiconductor 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Manufacturing facility of integrated circuits on silicon wafers (Foundry).
This declarion is valid only for Cobalt.</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Moti Amsalem</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cammmh@towersemi.com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972-4-6506259</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Moti Amsalem</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cammmh@towersemi.com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45838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
      </c>
      <c r="B18" s="79">
        <f>Declaration!D31</f>
        <v>0</v>
      </c>
      <c r="C18" s="79" t="str">
        <f t="shared" ca="1" si="3"/>
        <v>Complete</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https://towersemi.com/about/corporate-social-responsibility-esg/social-supply-chain/</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
      </c>
      <c r="B115" s="79"/>
      <c r="C115" s="136" t="str">
        <f t="shared" ca="1" si="49"/>
        <v>Complete</v>
      </c>
      <c r="D115" s="379" t="str">
        <f ca="1">IF(H115=0,"","Click here to provide smelter information")</f>
        <v/>
      </c>
      <c r="E115" s="16"/>
      <c r="F115" s="84">
        <f>F40</f>
        <v>0</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revision/>
  <dcterms:created xsi:type="dcterms:W3CDTF">2010-06-21T21:00:23Z</dcterms:created>
  <dcterms:modified xsi:type="dcterms:W3CDTF">2025-07-02T07:57:22Z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